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126" windowWidth="15480" windowHeight="11640" tabRatio="764" activeTab="0"/>
  </bookViews>
  <sheets>
    <sheet name="Tuloslaskelmaosa" sheetId="1" r:id="rId1"/>
  </sheets>
  <definedNames>
    <definedName name="_xlnm.Print_Area" localSheetId="0">'Tuloslaskelmaosa'!$B$1:$G$45</definedName>
  </definedNames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1" authorId="0">
      <text>
        <r>
          <rPr>
            <sz val="11"/>
            <rFont val="Tahoma"/>
            <family val="2"/>
          </rPr>
          <t>[EURO/TargetSheet/Tuloslaskelma/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<sst xmlns="http://schemas.openxmlformats.org/spreadsheetml/2006/main" count="38" uniqueCount="38">
  <si>
    <t>HELSINGIN SEURAKUNTAYHTYMÄ</t>
  </si>
  <si>
    <t>TULOSLASKELMAOSA</t>
  </si>
  <si>
    <t>Verotulot</t>
  </si>
  <si>
    <t>Keskusrahastomaksut</t>
  </si>
  <si>
    <t>Toimintakate</t>
  </si>
  <si>
    <t>Verotusmenot</t>
  </si>
  <si>
    <t>Vuosikate</t>
  </si>
  <si>
    <t>Poistot ja arvonalentumiset</t>
  </si>
  <si>
    <t>Tilikauden tulos</t>
  </si>
  <si>
    <t>Tilikauden yli-/alijäämä</t>
  </si>
  <si>
    <t>Korvaukset</t>
  </si>
  <si>
    <t>Maksutuotot</t>
  </si>
  <si>
    <t>Vuokratuotot</t>
  </si>
  <si>
    <t>Kolehdit ja lahjoitukset</t>
  </si>
  <si>
    <t>Tuet ja avustukset</t>
  </si>
  <si>
    <t>Henkilöstökulut</t>
  </si>
  <si>
    <t>Palvelujen ostot</t>
  </si>
  <si>
    <t>Aineet, tarvikkeet ja tavarat</t>
  </si>
  <si>
    <t>Annetut avustukset</t>
  </si>
  <si>
    <t>Tilinpäätössiirtojen kertymät</t>
  </si>
  <si>
    <t>(ulkoinen)</t>
  </si>
  <si>
    <t>Rahoitustuotot ja -kulut</t>
  </si>
  <si>
    <t>Korkotuotot</t>
  </si>
  <si>
    <t>Arvonalentumiset sijoituksista</t>
  </si>
  <si>
    <t>Korkomenot</t>
  </si>
  <si>
    <t>Myyntivoitot</t>
  </si>
  <si>
    <t>Muut rahoitusmenot(sij.kiint)</t>
  </si>
  <si>
    <t>Muut rahoitustulot (sis.sij.kiinteistöt)</t>
  </si>
  <si>
    <t>Muut toimintakulut</t>
  </si>
  <si>
    <t>Myyntituotot</t>
  </si>
  <si>
    <t>Metsätalouden tuotot</t>
  </si>
  <si>
    <t>Muut toimintatuotot</t>
  </si>
  <si>
    <t>Toimintatuotot</t>
  </si>
  <si>
    <t>Toimintakulut</t>
  </si>
  <si>
    <t>Vuokrakulut</t>
  </si>
  <si>
    <t xml:space="preserve">
Talousarvio
2021 yhteensä</t>
  </si>
  <si>
    <r>
      <t xml:space="preserve">Talousarvio 
2021
</t>
    </r>
    <r>
      <rPr>
        <b/>
        <sz val="10"/>
        <rFont val="Arial Narrow"/>
        <family val="2"/>
      </rPr>
      <t>(sis. 1.- 3. muutokset)</t>
    </r>
  </si>
  <si>
    <t xml:space="preserve">
4. Ta-muutos
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</si>
</sst>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sz val="11"/>
      <name val="Tahoma"/>
      <family val="2"/>
    </font>
    <font>
      <b/>
      <sz val="12"/>
      <name val="Arial Narrow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u val="single"/>
      <sz val="12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205" fontId="7" fillId="0" borderId="0" applyFont="0" applyFill="0" applyBorder="0" applyAlignment="0" applyProtection="0"/>
    <xf numFmtId="0" fontId="0" fillId="26" borderId="1" applyNumberFormat="0" applyFont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0" fontId="46" fillId="0" borderId="3" applyNumberFormat="0" applyFill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2" applyNumberFormat="0" applyAlignment="0" applyProtection="0"/>
    <xf numFmtId="0" fontId="55" fillId="32" borderId="8" applyNumberFormat="0" applyAlignment="0" applyProtection="0"/>
    <xf numFmtId="0" fontId="56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9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3" fontId="59" fillId="0" borderId="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3" fontId="61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3" fontId="62" fillId="33" borderId="0" xfId="0" applyNumberFormat="1" applyFont="1" applyFill="1" applyBorder="1" applyAlignment="1">
      <alignment/>
    </xf>
    <xf numFmtId="3" fontId="63" fillId="33" borderId="0" xfId="0" applyNumberFormat="1" applyFont="1" applyFill="1" applyBorder="1" applyAlignment="1">
      <alignment/>
    </xf>
    <xf numFmtId="3" fontId="64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9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2"/>
  <sheetViews>
    <sheetView showGridLines="0" tabSelected="1" zoomScalePageLayoutView="0" workbookViewId="0" topLeftCell="A1">
      <selection activeCell="F36" sqref="F36"/>
    </sheetView>
  </sheetViews>
  <sheetFormatPr defaultColWidth="9.140625" defaultRowHeight="12.75"/>
  <cols>
    <col min="1" max="1" width="6.00390625" style="0" customWidth="1"/>
    <col min="2" max="2" width="2.57421875" style="0" customWidth="1"/>
    <col min="3" max="3" width="5.57421875" style="0" customWidth="1"/>
    <col min="4" max="4" width="24.8515625" style="0" customWidth="1"/>
    <col min="5" max="5" width="16.8515625" style="0" customWidth="1"/>
    <col min="6" max="6" width="15.57421875" style="0" customWidth="1"/>
    <col min="7" max="7" width="16.421875" style="0" customWidth="1"/>
    <col min="8" max="8" width="19.140625" style="0" customWidth="1"/>
    <col min="9" max="11" width="15.57421875" style="10" customWidth="1"/>
    <col min="12" max="13" width="10.57421875" style="0" bestFit="1" customWidth="1"/>
  </cols>
  <sheetData>
    <row r="1" ht="12.75"/>
    <row r="2" spans="2:7" ht="3.75" customHeight="1">
      <c r="B2" s="2"/>
      <c r="C2" s="1"/>
      <c r="D2" s="1"/>
      <c r="E2" s="1"/>
      <c r="F2" s="1"/>
      <c r="G2" s="1"/>
    </row>
    <row r="3" spans="2:11" s="3" customFormat="1" ht="19.5" customHeight="1">
      <c r="B3" s="4"/>
      <c r="C3" s="5" t="s">
        <v>0</v>
      </c>
      <c r="D3" s="6"/>
      <c r="E3" s="7"/>
      <c r="F3" s="7"/>
      <c r="G3" s="7"/>
      <c r="I3" s="11"/>
      <c r="J3" s="11"/>
      <c r="K3" s="11"/>
    </row>
    <row r="4" spans="2:11" s="3" customFormat="1" ht="19.5" customHeight="1">
      <c r="B4" s="4"/>
      <c r="C4" s="5" t="s">
        <v>1</v>
      </c>
      <c r="D4" s="6"/>
      <c r="E4" s="7"/>
      <c r="F4" s="7"/>
      <c r="G4" s="6"/>
      <c r="I4" s="11"/>
      <c r="J4" s="11"/>
      <c r="K4" s="11"/>
    </row>
    <row r="5" spans="2:11" s="3" customFormat="1" ht="16.5" customHeight="1">
      <c r="B5" s="4"/>
      <c r="C5" s="15" t="s">
        <v>20</v>
      </c>
      <c r="D5" s="6"/>
      <c r="E5" s="7"/>
      <c r="F5" s="7"/>
      <c r="G5" s="7"/>
      <c r="I5" s="11"/>
      <c r="J5" s="11"/>
      <c r="K5" s="11"/>
    </row>
    <row r="6" spans="2:11" s="16" customFormat="1" ht="3.75" customHeight="1">
      <c r="B6" s="17"/>
      <c r="C6" s="18"/>
      <c r="D6" s="19"/>
      <c r="E6" s="20"/>
      <c r="F6" s="20"/>
      <c r="G6" s="20"/>
      <c r="I6" s="21"/>
      <c r="J6" s="21"/>
      <c r="K6" s="21"/>
    </row>
    <row r="7" spans="2:11" s="8" customFormat="1" ht="63">
      <c r="B7" s="9"/>
      <c r="C7" s="7"/>
      <c r="D7" s="7"/>
      <c r="E7" s="13" t="s">
        <v>36</v>
      </c>
      <c r="F7" s="14" t="s">
        <v>37</v>
      </c>
      <c r="G7" s="14" t="s">
        <v>35</v>
      </c>
      <c r="I7" s="12"/>
      <c r="J7" s="12"/>
      <c r="K7" s="12"/>
    </row>
    <row r="8" spans="2:11" s="16" customFormat="1" ht="12.75">
      <c r="B8" s="22"/>
      <c r="C8" s="23"/>
      <c r="D8" s="24"/>
      <c r="E8" s="25"/>
      <c r="F8" s="26"/>
      <c r="G8" s="76"/>
      <c r="I8" s="21"/>
      <c r="J8" s="21"/>
      <c r="K8" s="21"/>
    </row>
    <row r="9" spans="2:11" s="3" customFormat="1" ht="15">
      <c r="B9" s="4"/>
      <c r="C9" s="27" t="s">
        <v>32</v>
      </c>
      <c r="D9" s="28"/>
      <c r="E9" s="29">
        <f>SUM(E11:E18)</f>
        <v>15214.535</v>
      </c>
      <c r="F9" s="29">
        <f>SUM(F11:F18)</f>
        <v>0</v>
      </c>
      <c r="G9" s="75">
        <f>SUM(G11:G18)</f>
        <v>15214.535</v>
      </c>
      <c r="I9" s="11"/>
      <c r="J9" s="11"/>
      <c r="K9" s="11"/>
    </row>
    <row r="10" spans="2:11" s="16" customFormat="1" ht="4.5" customHeight="1">
      <c r="B10" s="22"/>
      <c r="C10" s="23"/>
      <c r="D10" s="24"/>
      <c r="E10" s="30"/>
      <c r="F10" s="26"/>
      <c r="G10" s="76"/>
      <c r="I10" s="21"/>
      <c r="J10" s="21"/>
      <c r="K10" s="21"/>
    </row>
    <row r="11" spans="2:13" s="16" customFormat="1" ht="12">
      <c r="B11" s="22"/>
      <c r="C11" s="31" t="s">
        <v>10</v>
      </c>
      <c r="D11" s="31"/>
      <c r="E11" s="32">
        <v>4715.57</v>
      </c>
      <c r="F11" s="33"/>
      <c r="G11" s="37">
        <f>+E11+F11</f>
        <v>4715.57</v>
      </c>
      <c r="I11" s="21"/>
      <c r="J11" s="21"/>
      <c r="K11" s="21"/>
      <c r="L11" s="21"/>
      <c r="M11" s="21"/>
    </row>
    <row r="12" spans="2:13" s="16" customFormat="1" ht="12">
      <c r="B12" s="22"/>
      <c r="C12" s="31" t="s">
        <v>29</v>
      </c>
      <c r="D12" s="31"/>
      <c r="E12" s="32">
        <f>2559.195-1852</f>
        <v>707.1950000000002</v>
      </c>
      <c r="F12" s="33"/>
      <c r="G12" s="37">
        <f aca="true" t="shared" si="0" ref="G12:G18">+E12+F12</f>
        <v>707.1950000000002</v>
      </c>
      <c r="I12" s="21"/>
      <c r="J12" s="21"/>
      <c r="K12" s="21"/>
      <c r="L12" s="21"/>
      <c r="M12" s="21"/>
    </row>
    <row r="13" spans="2:13" s="16" customFormat="1" ht="12">
      <c r="B13" s="22"/>
      <c r="C13" s="31" t="s">
        <v>11</v>
      </c>
      <c r="D13" s="31"/>
      <c r="E13" s="32">
        <v>5030.945</v>
      </c>
      <c r="F13" s="33"/>
      <c r="G13" s="37">
        <f t="shared" si="0"/>
        <v>5030.945</v>
      </c>
      <c r="I13" s="21"/>
      <c r="J13" s="21"/>
      <c r="K13" s="21"/>
      <c r="L13" s="21"/>
      <c r="M13" s="21"/>
    </row>
    <row r="14" spans="2:13" s="16" customFormat="1" ht="12">
      <c r="B14" s="22"/>
      <c r="C14" s="31" t="s">
        <v>12</v>
      </c>
      <c r="D14" s="31"/>
      <c r="E14" s="32">
        <v>2454.19</v>
      </c>
      <c r="F14" s="33"/>
      <c r="G14" s="37">
        <f t="shared" si="0"/>
        <v>2454.19</v>
      </c>
      <c r="I14" s="21"/>
      <c r="J14" s="21"/>
      <c r="K14" s="21"/>
      <c r="L14" s="21"/>
      <c r="M14" s="21"/>
    </row>
    <row r="15" spans="2:13" s="16" customFormat="1" ht="12">
      <c r="B15" s="22"/>
      <c r="C15" s="31" t="s">
        <v>30</v>
      </c>
      <c r="D15" s="31"/>
      <c r="E15" s="32">
        <v>25</v>
      </c>
      <c r="F15" s="33"/>
      <c r="G15" s="37">
        <f t="shared" si="0"/>
        <v>25</v>
      </c>
      <c r="I15" s="21"/>
      <c r="J15" s="21"/>
      <c r="K15" s="21"/>
      <c r="L15" s="21"/>
      <c r="M15" s="21"/>
    </row>
    <row r="16" spans="2:13" s="16" customFormat="1" ht="12">
      <c r="B16" s="22"/>
      <c r="C16" s="31" t="s">
        <v>13</v>
      </c>
      <c r="D16" s="31"/>
      <c r="E16" s="32">
        <v>1045.687</v>
      </c>
      <c r="F16" s="33"/>
      <c r="G16" s="37">
        <f t="shared" si="0"/>
        <v>1045.687</v>
      </c>
      <c r="I16" s="21"/>
      <c r="J16" s="21"/>
      <c r="K16" s="21"/>
      <c r="L16" s="21"/>
      <c r="M16" s="21"/>
    </row>
    <row r="17" spans="2:13" s="16" customFormat="1" ht="12">
      <c r="B17" s="22"/>
      <c r="C17" s="31" t="s">
        <v>14</v>
      </c>
      <c r="D17" s="31"/>
      <c r="E17" s="32">
        <v>1207.248</v>
      </c>
      <c r="F17" s="33"/>
      <c r="G17" s="37">
        <f t="shared" si="0"/>
        <v>1207.248</v>
      </c>
      <c r="I17" s="21"/>
      <c r="J17" s="21"/>
      <c r="K17" s="21"/>
      <c r="L17" s="21"/>
      <c r="M17" s="21"/>
    </row>
    <row r="18" spans="2:13" s="16" customFormat="1" ht="12">
      <c r="B18" s="22"/>
      <c r="C18" s="34" t="s">
        <v>31</v>
      </c>
      <c r="D18" s="31"/>
      <c r="E18" s="32">
        <v>28.7</v>
      </c>
      <c r="F18" s="33"/>
      <c r="G18" s="37">
        <f t="shared" si="0"/>
        <v>28.7</v>
      </c>
      <c r="I18" s="35"/>
      <c r="J18" s="35"/>
      <c r="K18" s="35"/>
      <c r="L18" s="21"/>
      <c r="M18" s="21"/>
    </row>
    <row r="19" spans="2:11" s="16" customFormat="1" ht="12.75">
      <c r="B19" s="22"/>
      <c r="C19" s="31"/>
      <c r="D19" s="31"/>
      <c r="E19" s="32"/>
      <c r="F19" s="37"/>
      <c r="G19" s="76"/>
      <c r="I19" s="38"/>
      <c r="J19" s="38"/>
      <c r="K19" s="38"/>
    </row>
    <row r="20" spans="2:11" s="41" customFormat="1" ht="15">
      <c r="B20" s="39"/>
      <c r="C20" s="40" t="s">
        <v>33</v>
      </c>
      <c r="D20" s="27"/>
      <c r="E20" s="29">
        <f>SUM(E22:E27)</f>
        <v>-105803.02299999999</v>
      </c>
      <c r="F20" s="29">
        <f>SUM(F22:F27)</f>
        <v>0</v>
      </c>
      <c r="G20" s="75">
        <f>SUM(G22:G27)</f>
        <v>-105803.02299999999</v>
      </c>
      <c r="I20" s="42"/>
      <c r="J20" s="42"/>
      <c r="K20" s="42"/>
    </row>
    <row r="21" spans="2:11" s="16" customFormat="1" ht="4.5" customHeight="1">
      <c r="B21" s="22"/>
      <c r="C21" s="23"/>
      <c r="D21" s="24"/>
      <c r="E21" s="30"/>
      <c r="F21" s="26"/>
      <c r="G21" s="76"/>
      <c r="I21" s="21"/>
      <c r="J21" s="21"/>
      <c r="K21" s="21"/>
    </row>
    <row r="22" spans="2:11" s="16" customFormat="1" ht="13.5">
      <c r="B22" s="22"/>
      <c r="C22" s="34" t="s">
        <v>15</v>
      </c>
      <c r="D22" s="31"/>
      <c r="E22" s="32">
        <f>-56061.276-144.5-170.5</f>
        <v>-56376.276</v>
      </c>
      <c r="F22" s="33"/>
      <c r="G22" s="37">
        <f aca="true" t="shared" si="1" ref="G22:G27">+E22+F22</f>
        <v>-56376.276</v>
      </c>
      <c r="H22" s="71"/>
      <c r="I22" s="38"/>
      <c r="J22" s="21"/>
      <c r="K22" s="21"/>
    </row>
    <row r="23" spans="2:8" s="43" customFormat="1" ht="14.25">
      <c r="B23" s="22"/>
      <c r="C23" s="34" t="s">
        <v>16</v>
      </c>
      <c r="D23" s="31"/>
      <c r="E23" s="32">
        <f>-29337.143-5-786.274</f>
        <v>-30128.417</v>
      </c>
      <c r="F23" s="33"/>
      <c r="G23" s="37">
        <f>+E23+F23</f>
        <v>-30128.417</v>
      </c>
      <c r="H23" s="72"/>
    </row>
    <row r="24" spans="2:8" s="43" customFormat="1" ht="14.25">
      <c r="B24" s="22"/>
      <c r="C24" s="34" t="s">
        <v>34</v>
      </c>
      <c r="D24" s="31"/>
      <c r="E24" s="32">
        <v>-2952.036</v>
      </c>
      <c r="F24" s="33"/>
      <c r="G24" s="37">
        <f t="shared" si="1"/>
        <v>-2952.036</v>
      </c>
      <c r="H24" s="73"/>
    </row>
    <row r="25" spans="2:8" s="43" customFormat="1" ht="14.25">
      <c r="B25" s="22"/>
      <c r="C25" s="34" t="s">
        <v>17</v>
      </c>
      <c r="D25" s="31"/>
      <c r="E25" s="32">
        <f>-9337.67-8</f>
        <v>-9345.67</v>
      </c>
      <c r="F25" s="33"/>
      <c r="G25" s="37">
        <f t="shared" si="1"/>
        <v>-9345.67</v>
      </c>
      <c r="H25" s="73"/>
    </row>
    <row r="26" spans="2:8" s="43" customFormat="1" ht="14.25">
      <c r="B26" s="22"/>
      <c r="C26" s="34" t="s">
        <v>18</v>
      </c>
      <c r="D26" s="31"/>
      <c r="E26" s="32">
        <f>-4828.875-400</f>
        <v>-5228.875</v>
      </c>
      <c r="F26" s="33"/>
      <c r="G26" s="37">
        <f t="shared" si="1"/>
        <v>-5228.875</v>
      </c>
      <c r="H26" s="73"/>
    </row>
    <row r="27" spans="2:8" s="43" customFormat="1" ht="14.25">
      <c r="B27" s="22"/>
      <c r="C27" s="34" t="s">
        <v>28</v>
      </c>
      <c r="D27" s="31"/>
      <c r="E27" s="32">
        <v>-1771.749</v>
      </c>
      <c r="F27" s="33"/>
      <c r="G27" s="37">
        <f t="shared" si="1"/>
        <v>-1771.749</v>
      </c>
      <c r="H27" s="73"/>
    </row>
    <row r="28" spans="2:14" s="43" customFormat="1" ht="14.25">
      <c r="B28" s="22"/>
      <c r="C28" s="34"/>
      <c r="D28" s="31"/>
      <c r="E28" s="36"/>
      <c r="F28" s="37"/>
      <c r="G28" s="76"/>
      <c r="H28" s="73"/>
      <c r="I28" s="61"/>
      <c r="J28" s="61"/>
      <c r="K28" s="61"/>
      <c r="L28" s="61"/>
      <c r="M28" s="61"/>
      <c r="N28" s="61"/>
    </row>
    <row r="29" spans="2:14" s="46" customFormat="1" ht="15">
      <c r="B29" s="44"/>
      <c r="C29" s="40" t="s">
        <v>4</v>
      </c>
      <c r="D29" s="6"/>
      <c r="E29" s="29">
        <f>+E9+E20-1</f>
        <v>-90589.48799999998</v>
      </c>
      <c r="F29" s="29">
        <f>+F9+F20</f>
        <v>0</v>
      </c>
      <c r="G29" s="75">
        <f>+G9+G20-1</f>
        <v>-90589.48799999998</v>
      </c>
      <c r="H29" s="73"/>
      <c r="I29" s="58"/>
      <c r="J29" s="58"/>
      <c r="K29" s="58"/>
      <c r="L29" s="59"/>
      <c r="M29" s="59"/>
      <c r="N29" s="59"/>
    </row>
    <row r="30" spans="2:14" s="16" customFormat="1" ht="13.5">
      <c r="B30" s="22"/>
      <c r="C30" s="31"/>
      <c r="D30" s="31"/>
      <c r="E30" s="36"/>
      <c r="F30" s="37"/>
      <c r="G30" s="76"/>
      <c r="H30" s="71"/>
      <c r="I30" s="60"/>
      <c r="J30" s="60"/>
      <c r="K30" s="60"/>
      <c r="L30" s="61"/>
      <c r="M30" s="61"/>
      <c r="N30" s="61"/>
    </row>
    <row r="31" spans="2:14" s="16" customFormat="1" ht="13.5">
      <c r="B31" s="22"/>
      <c r="C31" s="34" t="s">
        <v>2</v>
      </c>
      <c r="D31" s="31"/>
      <c r="E31" s="32">
        <f>90800+2900-1600</f>
        <v>92100</v>
      </c>
      <c r="F31" s="33"/>
      <c r="G31" s="37">
        <f>+E31+F31</f>
        <v>92100</v>
      </c>
      <c r="H31" s="67"/>
      <c r="I31" s="62"/>
      <c r="J31" s="61"/>
      <c r="K31" s="63">
        <f>SUM(K32:K38)</f>
        <v>16382573</v>
      </c>
      <c r="L31" s="63">
        <f>SUM(L32:L38)</f>
        <v>13000000</v>
      </c>
      <c r="M31" s="63">
        <f>SUM(M32:M38)</f>
        <v>29382573</v>
      </c>
      <c r="N31" s="61"/>
    </row>
    <row r="32" spans="2:14" s="16" customFormat="1" ht="13.5">
      <c r="B32" s="22"/>
      <c r="C32" s="34" t="s">
        <v>5</v>
      </c>
      <c r="D32" s="31"/>
      <c r="E32" s="32">
        <v>-1468</v>
      </c>
      <c r="F32" s="33"/>
      <c r="G32" s="37">
        <f>+E32+F32</f>
        <v>-1468</v>
      </c>
      <c r="H32" s="68"/>
      <c r="I32" s="64" t="s">
        <v>22</v>
      </c>
      <c r="J32" s="61"/>
      <c r="K32" s="65">
        <v>0</v>
      </c>
      <c r="L32" s="65"/>
      <c r="M32" s="65">
        <f aca="true" t="shared" si="2" ref="M32:M38">L32+K32</f>
        <v>0</v>
      </c>
      <c r="N32" s="61"/>
    </row>
    <row r="33" spans="2:14" s="16" customFormat="1" ht="13.5">
      <c r="B33" s="22"/>
      <c r="C33" s="34" t="s">
        <v>3</v>
      </c>
      <c r="D33" s="31"/>
      <c r="E33" s="32">
        <v>-9281</v>
      </c>
      <c r="F33" s="33"/>
      <c r="G33" s="37">
        <f>+E33+F33</f>
        <v>-9281</v>
      </c>
      <c r="H33" s="68"/>
      <c r="I33" s="64" t="s">
        <v>27</v>
      </c>
      <c r="J33" s="61"/>
      <c r="K33" s="65">
        <f>17716840-K34+5000000</f>
        <v>13916840</v>
      </c>
      <c r="L33" s="65">
        <v>-2000000</v>
      </c>
      <c r="M33" s="65">
        <f t="shared" si="2"/>
        <v>11916840</v>
      </c>
      <c r="N33" s="61"/>
    </row>
    <row r="34" spans="2:14" s="16" customFormat="1" ht="13.5">
      <c r="B34" s="22"/>
      <c r="C34" s="34" t="s">
        <v>21</v>
      </c>
      <c r="D34" s="31"/>
      <c r="E34" s="32">
        <f>8500+760</f>
        <v>9260</v>
      </c>
      <c r="F34" s="32">
        <v>236.685</v>
      </c>
      <c r="G34" s="37">
        <f>+E34+F34</f>
        <v>9496.685</v>
      </c>
      <c r="H34" s="68"/>
      <c r="I34" s="66" t="s">
        <v>25</v>
      </c>
      <c r="J34" s="61"/>
      <c r="K34" s="65">
        <v>8800000</v>
      </c>
      <c r="L34" s="65">
        <v>15000000</v>
      </c>
      <c r="M34" s="65">
        <f t="shared" si="2"/>
        <v>23800000</v>
      </c>
      <c r="N34" s="61"/>
    </row>
    <row r="35" spans="2:14" s="16" customFormat="1" ht="13.5">
      <c r="B35" s="22"/>
      <c r="C35" s="34"/>
      <c r="D35" s="31"/>
      <c r="E35" s="32"/>
      <c r="F35" s="32"/>
      <c r="G35" s="37"/>
      <c r="H35" s="68"/>
      <c r="I35" s="66"/>
      <c r="J35" s="61"/>
      <c r="K35" s="65"/>
      <c r="L35" s="65"/>
      <c r="M35" s="65"/>
      <c r="N35" s="61"/>
    </row>
    <row r="36" spans="2:14" s="46" customFormat="1" ht="15">
      <c r="B36" s="44"/>
      <c r="C36" s="40" t="s">
        <v>6</v>
      </c>
      <c r="D36" s="6"/>
      <c r="E36" s="29">
        <f>+E29+E31+E32+E33+E34</f>
        <v>21.512000000016997</v>
      </c>
      <c r="F36" s="29">
        <f>+F29+F31+F32+F33+F34</f>
        <v>236.685</v>
      </c>
      <c r="G36" s="75">
        <f>+G29+G31+G32+G33+G34</f>
        <v>258.1970000000165</v>
      </c>
      <c r="H36" s="68"/>
      <c r="I36" s="64" t="s">
        <v>23</v>
      </c>
      <c r="J36" s="61"/>
      <c r="K36" s="65">
        <v>0</v>
      </c>
      <c r="L36" s="65"/>
      <c r="M36" s="65">
        <f t="shared" si="2"/>
        <v>0</v>
      </c>
      <c r="N36" s="59"/>
    </row>
    <row r="37" spans="2:14" s="16" customFormat="1" ht="12.75">
      <c r="B37" s="22"/>
      <c r="C37" s="31"/>
      <c r="D37" s="31"/>
      <c r="E37" s="36"/>
      <c r="F37" s="37"/>
      <c r="G37" s="76"/>
      <c r="H37" s="69"/>
      <c r="I37" s="64" t="s">
        <v>24</v>
      </c>
      <c r="J37" s="61"/>
      <c r="K37" s="65">
        <v>-210000</v>
      </c>
      <c r="L37" s="65"/>
      <c r="M37" s="65">
        <f t="shared" si="2"/>
        <v>-210000</v>
      </c>
      <c r="N37" s="61"/>
    </row>
    <row r="38" spans="2:14" s="16" customFormat="1" ht="12.75">
      <c r="B38" s="22"/>
      <c r="C38" s="34" t="s">
        <v>7</v>
      </c>
      <c r="D38" s="31"/>
      <c r="E38" s="32">
        <v>-8578.1</v>
      </c>
      <c r="F38" s="33"/>
      <c r="G38" s="37">
        <f>+E38+F38</f>
        <v>-8578.1</v>
      </c>
      <c r="H38" s="70"/>
      <c r="I38" s="64" t="s">
        <v>26</v>
      </c>
      <c r="J38" s="61"/>
      <c r="K38" s="65">
        <v>-6124267</v>
      </c>
      <c r="L38" s="65"/>
      <c r="M38" s="65">
        <f t="shared" si="2"/>
        <v>-6124267</v>
      </c>
      <c r="N38" s="61"/>
    </row>
    <row r="39" spans="2:14" s="16" customFormat="1" ht="12">
      <c r="B39" s="22"/>
      <c r="C39" s="47"/>
      <c r="D39" s="24"/>
      <c r="E39" s="48"/>
      <c r="F39" s="49"/>
      <c r="G39" s="77"/>
      <c r="H39" s="70"/>
      <c r="I39" s="60"/>
      <c r="J39" s="60"/>
      <c r="K39" s="60"/>
      <c r="L39" s="61"/>
      <c r="M39" s="61"/>
      <c r="N39" s="61"/>
    </row>
    <row r="40" spans="2:14" s="46" customFormat="1" ht="15">
      <c r="B40" s="44"/>
      <c r="C40" s="40" t="s">
        <v>8</v>
      </c>
      <c r="D40" s="6"/>
      <c r="E40" s="29">
        <f>+E36+E38+1</f>
        <v>-8555.587999999983</v>
      </c>
      <c r="F40" s="29">
        <f>+F36+F38</f>
        <v>236.685</v>
      </c>
      <c r="G40" s="75">
        <f>+G36+G38</f>
        <v>-8319.902999999984</v>
      </c>
      <c r="H40" s="67"/>
      <c r="I40" s="58"/>
      <c r="J40" s="58"/>
      <c r="K40" s="58"/>
      <c r="L40" s="59"/>
      <c r="M40" s="59"/>
      <c r="N40" s="59"/>
    </row>
    <row r="41" spans="2:11" s="16" customFormat="1" ht="13.5">
      <c r="B41" s="22"/>
      <c r="C41" s="31"/>
      <c r="D41" s="31"/>
      <c r="E41" s="36"/>
      <c r="F41" s="37"/>
      <c r="G41" s="76"/>
      <c r="H41" s="71"/>
      <c r="I41" s="21"/>
      <c r="J41" s="21"/>
      <c r="K41" s="21"/>
    </row>
    <row r="42" spans="2:11" s="16" customFormat="1" ht="13.5">
      <c r="B42" s="22"/>
      <c r="C42" s="34" t="s">
        <v>19</v>
      </c>
      <c r="D42" s="31"/>
      <c r="E42" s="32">
        <v>533</v>
      </c>
      <c r="F42" s="33"/>
      <c r="G42" s="37">
        <f>+E42</f>
        <v>533</v>
      </c>
      <c r="H42" s="68"/>
      <c r="I42" s="21"/>
      <c r="J42" s="21"/>
      <c r="K42" s="21"/>
    </row>
    <row r="43" spans="2:11" s="16" customFormat="1" ht="13.5">
      <c r="B43" s="22"/>
      <c r="C43" s="34"/>
      <c r="D43" s="31"/>
      <c r="E43" s="36"/>
      <c r="F43" s="37"/>
      <c r="G43" s="76"/>
      <c r="H43" s="67"/>
      <c r="I43" s="21"/>
      <c r="J43" s="21"/>
      <c r="K43" s="21"/>
    </row>
    <row r="44" spans="2:11" s="46" customFormat="1" ht="15">
      <c r="B44" s="44"/>
      <c r="C44" s="74" t="s">
        <v>9</v>
      </c>
      <c r="D44" s="6"/>
      <c r="E44" s="29">
        <f>+E40+E42</f>
        <v>-8022.587999999983</v>
      </c>
      <c r="F44" s="29">
        <f>+F40+F42</f>
        <v>236.685</v>
      </c>
      <c r="G44" s="75">
        <f>+G40+G42</f>
        <v>-7786.902999999984</v>
      </c>
      <c r="H44" s="71"/>
      <c r="I44" s="45"/>
      <c r="J44" s="45"/>
      <c r="K44" s="45"/>
    </row>
    <row r="45" spans="2:11" s="16" customFormat="1" ht="13.5">
      <c r="B45" s="50"/>
      <c r="C45" s="51"/>
      <c r="D45" s="51"/>
      <c r="E45" s="52"/>
      <c r="F45" s="52"/>
      <c r="G45" s="53"/>
      <c r="H45" s="67"/>
      <c r="I45" s="21"/>
      <c r="J45" s="21"/>
      <c r="K45" s="21"/>
    </row>
    <row r="46" spans="2:11" s="16" customFormat="1" ht="13.5">
      <c r="B46" s="54"/>
      <c r="C46" s="31"/>
      <c r="D46" s="31"/>
      <c r="E46" s="55"/>
      <c r="F46" s="55"/>
      <c r="G46" s="54"/>
      <c r="H46" s="67"/>
      <c r="I46" s="21"/>
      <c r="J46" s="21"/>
      <c r="K46" s="21"/>
    </row>
    <row r="47" spans="3:11" s="16" customFormat="1" ht="12">
      <c r="C47" s="34"/>
      <c r="E47" s="21"/>
      <c r="F47" s="21"/>
      <c r="I47" s="21"/>
      <c r="J47" s="21"/>
      <c r="K47" s="21"/>
    </row>
    <row r="48" spans="7:11" s="16" customFormat="1" ht="12">
      <c r="G48" s="21"/>
      <c r="I48" s="21"/>
      <c r="J48" s="21"/>
      <c r="K48" s="21"/>
    </row>
    <row r="49" spans="9:11" s="16" customFormat="1" ht="12">
      <c r="I49" s="21"/>
      <c r="J49" s="21"/>
      <c r="K49" s="21"/>
    </row>
    <row r="50" spans="3:11" s="16" customFormat="1" ht="12.75">
      <c r="C50" s="56"/>
      <c r="D50" s="57"/>
      <c r="I50" s="21"/>
      <c r="J50" s="21"/>
      <c r="K50" s="21"/>
    </row>
    <row r="51" spans="9:11" s="16" customFormat="1" ht="12">
      <c r="I51" s="21"/>
      <c r="J51" s="21"/>
      <c r="K51" s="21"/>
    </row>
    <row r="52" spans="9:11" s="16" customFormat="1" ht="12">
      <c r="I52" s="21"/>
      <c r="J52" s="21"/>
      <c r="K52" s="21"/>
    </row>
  </sheetData>
  <sheetProtection/>
  <printOptions/>
  <pageMargins left="0.24" right="0.26" top="0.59" bottom="0.27" header="0.21" footer="0.2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Lönnroth Tua</cp:lastModifiedBy>
  <cp:lastPrinted>2017-11-10T09:01:20Z</cp:lastPrinted>
  <dcterms:created xsi:type="dcterms:W3CDTF">2000-04-26T06:42:12Z</dcterms:created>
  <dcterms:modified xsi:type="dcterms:W3CDTF">2021-11-12T06:48:04Z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es1d360prod2</vt:lpwstr>
  </property>
  <property fmtid="{D5CDD505-2E9C-101B-9397-08002B2CF9AE}" pid="4" name="Dummy1">
    <vt:lpwstr>off</vt:lpwstr>
  </property>
  <property fmtid="{D5CDD505-2E9C-101B-9397-08002B2CF9AE}" pid="5" name="Dummy2">
    <vt:lpwstr>off</vt:lpwstr>
  </property>
  <property fmtid="{D5CDD505-2E9C-101B-9397-08002B2CF9AE}" pid="6" name="Dummy3">
    <vt:lpwstr>off</vt:lpwstr>
  </property>
  <property fmtid="{D5CDD505-2E9C-101B-9397-08002B2CF9AE}" pid="7" name="Dummy4">
    <vt:lpwstr>off</vt:lpwstr>
  </property>
  <property fmtid="{D5CDD505-2E9C-101B-9397-08002B2CF9AE}" pid="8" name="Protocol">
    <vt:lpwstr>off</vt:lpwstr>
  </property>
  <property fmtid="{D5CDD505-2E9C-101B-9397-08002B2CF9AE}" pid="9" name="Site">
    <vt:lpwstr>/locator.aspx</vt:lpwstr>
  </property>
  <property fmtid="{D5CDD505-2E9C-101B-9397-08002B2CF9AE}" pid="10" name="FileID">
    <vt:lpwstr>367464</vt:lpwstr>
  </property>
  <property fmtid="{D5CDD505-2E9C-101B-9397-08002B2CF9AE}" pid="11" name="VerID">
    <vt:lpwstr>0</vt:lpwstr>
  </property>
  <property fmtid="{D5CDD505-2E9C-101B-9397-08002B2CF9AE}" pid="12" name="FilePath">
    <vt:lpwstr>\\ES1D360PROD2\360users\work\resurssi\zb079913</vt:lpwstr>
  </property>
  <property fmtid="{D5CDD505-2E9C-101B-9397-08002B2CF9AE}" pid="13" name="FileName">
    <vt:lpwstr>35_2021_4 Tuloslaskelmaosa 367464_282764_0.XLS</vt:lpwstr>
  </property>
  <property fmtid="{D5CDD505-2E9C-101B-9397-08002B2CF9AE}" pid="14" name="FullFileName">
    <vt:lpwstr>\\ES1D360PROD2\360users\work\resurssi\zb079913\35_2021_4 Tuloslaskelmaosa 367464_282764_0.XLS</vt:lpwstr>
  </property>
</Properties>
</file>