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0" windowWidth="2080" windowHeight="0" tabRatio="764" activeTab="0"/>
  </bookViews>
  <sheets>
    <sheet name="K-talousosa" sheetId="1" r:id="rId1"/>
  </sheets>
  <definedNames>
    <definedName name="_xlnm.Print_Area" localSheetId="0">'K-talousosa'!$B$1:$L$38</definedName>
  </definedNames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1" authorId="0">
      <text>
        <r>
          <rPr>
            <sz val="11"/>
            <rFont val="Tahoma"/>
            <family val="2"/>
          </rPr>
          <t>[EURO/TargetSheet/Yhtveto 2003/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<sst xmlns="http://schemas.openxmlformats.org/spreadsheetml/2006/main" count="31" uniqueCount="31">
  <si>
    <t>HELSINGIN SEURAKUNTAYHTYMÄ</t>
  </si>
  <si>
    <t>KÄYTTÖTALOUSOSA</t>
  </si>
  <si>
    <t>TULOSLASKELMAOSA</t>
  </si>
  <si>
    <t>Toimintatuotot</t>
  </si>
  <si>
    <t>Toimintakulut</t>
  </si>
  <si>
    <t>Verotulot</t>
  </si>
  <si>
    <t>Keskusrahastomaksut</t>
  </si>
  <si>
    <t>Toimintakate</t>
  </si>
  <si>
    <t>Verotusmenot</t>
  </si>
  <si>
    <t>Rahoitustulot ja -menot</t>
  </si>
  <si>
    <t>Vuosikate</t>
  </si>
  <si>
    <t>Poistot ja arvonalentumiset</t>
  </si>
  <si>
    <t>Tilikauden tulos</t>
  </si>
  <si>
    <t>Tilikauden yli-/alijäämä</t>
  </si>
  <si>
    <t>Tilinpäätössiirtojen kertymä</t>
  </si>
  <si>
    <t>(sisäinen/ulkoinen)</t>
  </si>
  <si>
    <r>
      <t xml:space="preserve">TOIMINTAKATE </t>
    </r>
    <r>
      <rPr>
        <u val="single"/>
        <sz val="8"/>
        <rFont val="Arial"/>
        <family val="2"/>
      </rPr>
      <t>(netto)</t>
    </r>
  </si>
  <si>
    <r>
      <t>200</t>
    </r>
    <r>
      <rPr>
        <sz val="10"/>
        <rFont val="Arial"/>
        <family val="2"/>
      </rPr>
      <t>/Seurakunnallinen toiminta</t>
    </r>
  </si>
  <si>
    <r>
      <t>300</t>
    </r>
    <r>
      <rPr>
        <sz val="10"/>
        <rFont val="Arial"/>
        <family val="2"/>
      </rPr>
      <t>/Yhteiset seurakunnalliset tehtävät</t>
    </r>
  </si>
  <si>
    <r>
      <t>400</t>
    </r>
    <r>
      <rPr>
        <sz val="10"/>
        <rFont val="Arial"/>
        <family val="2"/>
      </rPr>
      <t>/Hautaustoimi</t>
    </r>
  </si>
  <si>
    <r>
      <t>500</t>
    </r>
    <r>
      <rPr>
        <sz val="10"/>
        <rFont val="Arial"/>
        <family val="2"/>
      </rPr>
      <t>/Kiinteistötoimi</t>
    </r>
  </si>
  <si>
    <t>Käyttötalous yhteensä</t>
  </si>
  <si>
    <r>
      <t>110/</t>
    </r>
    <r>
      <rPr>
        <sz val="10"/>
        <rFont val="Arial"/>
        <family val="2"/>
      </rPr>
      <t>Yhteinen hallinto</t>
    </r>
  </si>
  <si>
    <t>TA 2021</t>
  </si>
  <si>
    <t>Muutettu
talousarvio
2021</t>
  </si>
  <si>
    <t>Talousarvio 2021
yhteensä</t>
  </si>
  <si>
    <t>Ehdotettu
3. ta-muutos</t>
  </si>
  <si>
    <t>TALOUSARVION 2021 3.muutos</t>
  </si>
  <si>
    <t>1. ta-
muutokset
10.6.2021</t>
  </si>
  <si>
    <t>2. ta-muutokset
9.9.2021*</t>
  </si>
  <si>
    <t>* 9.9.2021 YKV liitemateriaalissa ollut tekninen virhe korjattu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</si>
</sst>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sz val="11"/>
      <name val="Tahoma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9" fontId="0" fillId="0" borderId="0" xfId="53" applyFont="1" applyAlignment="1">
      <alignment/>
    </xf>
    <xf numFmtId="9" fontId="5" fillId="0" borderId="0" xfId="53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vertical="center"/>
    </xf>
    <xf numFmtId="9" fontId="0" fillId="0" borderId="0" xfId="53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9" fontId="0" fillId="0" borderId="17" xfId="53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0" fillId="0" borderId="14" xfId="53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0" xfId="0" applyFont="1" applyBorder="1" applyAlignment="1">
      <alignment vertical="center"/>
    </xf>
    <xf numFmtId="9" fontId="0" fillId="0" borderId="0" xfId="53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9" fontId="3" fillId="0" borderId="10" xfId="53" applyFont="1" applyFill="1" applyBorder="1" applyAlignment="1">
      <alignment vertical="center"/>
    </xf>
    <xf numFmtId="3" fontId="0" fillId="0" borderId="10" xfId="53" applyNumberFormat="1" applyFont="1" applyFill="1" applyBorder="1" applyAlignment="1">
      <alignment vertical="center"/>
    </xf>
    <xf numFmtId="3" fontId="0" fillId="0" borderId="10" xfId="53" applyNumberFormat="1" applyFont="1" applyBorder="1" applyAlignment="1">
      <alignment vertical="center"/>
    </xf>
    <xf numFmtId="3" fontId="3" fillId="0" borderId="10" xfId="53" applyNumberFormat="1" applyFont="1" applyFill="1" applyBorder="1" applyAlignment="1">
      <alignment vertical="center"/>
    </xf>
    <xf numFmtId="3" fontId="2" fillId="0" borderId="10" xfId="53" applyNumberFormat="1" applyFont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0" fillId="33" borderId="10" xfId="53" applyNumberFormat="1" applyFont="1" applyFill="1" applyBorder="1" applyAlignment="1">
      <alignment vertical="center"/>
    </xf>
    <xf numFmtId="3" fontId="2" fillId="33" borderId="10" xfId="53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13" fillId="0" borderId="24" xfId="0" applyFont="1" applyBorder="1" applyAlignment="1">
      <alignment horizontal="center" vertical="center" wrapText="1"/>
    </xf>
    <xf numFmtId="9" fontId="13" fillId="0" borderId="26" xfId="53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4"/>
  <sheetViews>
    <sheetView showGridLines="0" showZeros="0" tabSelected="1" zoomScale="90" zoomScaleNormal="90" zoomScalePageLayoutView="0" workbookViewId="0" topLeftCell="C1">
      <selection activeCell="N15" sqref="N15"/>
    </sheetView>
  </sheetViews>
  <sheetFormatPr defaultColWidth="9.140625" defaultRowHeight="12.75"/>
  <cols>
    <col min="1" max="2" width="2.57421875" style="0" customWidth="1"/>
    <col min="3" max="3" width="5.57421875" style="0" customWidth="1"/>
    <col min="4" max="4" width="27.140625" style="0" customWidth="1"/>
    <col min="5" max="6" width="15.57421875" style="0" customWidth="1"/>
    <col min="7" max="7" width="18.8515625" style="8" customWidth="1"/>
    <col min="8" max="8" width="23.140625" style="8" customWidth="1"/>
    <col min="9" max="9" width="14.8515625" style="8" customWidth="1"/>
    <col min="10" max="10" width="14.57421875" style="0" customWidth="1"/>
    <col min="11" max="11" width="0" style="0" hidden="1" customWidth="1"/>
    <col min="12" max="12" width="2.57421875" style="0" customWidth="1"/>
    <col min="14" max="16" width="15.57421875" style="12" customWidth="1"/>
    <col min="17" max="17" width="10.57421875" style="12" bestFit="1" customWidth="1"/>
    <col min="18" max="18" width="10.57421875" style="0" bestFit="1" customWidth="1"/>
  </cols>
  <sheetData>
    <row r="1" spans="7:17" s="18" customFormat="1" ht="12.75">
      <c r="G1" s="45"/>
      <c r="H1" s="45"/>
      <c r="I1" s="45"/>
      <c r="N1" s="22"/>
      <c r="O1" s="22"/>
      <c r="P1" s="22"/>
      <c r="Q1" s="22"/>
    </row>
    <row r="2" spans="2:17" s="18" customFormat="1" ht="12.75">
      <c r="B2" s="46"/>
      <c r="C2" s="47"/>
      <c r="D2" s="47"/>
      <c r="E2" s="47"/>
      <c r="F2" s="47"/>
      <c r="G2" s="48"/>
      <c r="H2" s="48"/>
      <c r="I2" s="48"/>
      <c r="J2" s="47"/>
      <c r="K2" s="47"/>
      <c r="L2" s="49"/>
      <c r="N2" s="22"/>
      <c r="O2" s="22"/>
      <c r="P2" s="22"/>
      <c r="Q2" s="22"/>
    </row>
    <row r="3" spans="2:17" s="1" customFormat="1" ht="19.5" customHeight="1">
      <c r="B3" s="2"/>
      <c r="C3" s="3" t="s">
        <v>0</v>
      </c>
      <c r="D3" s="4"/>
      <c r="E3" s="5"/>
      <c r="F3" s="5"/>
      <c r="G3" s="9"/>
      <c r="H3" s="9"/>
      <c r="I3" s="9"/>
      <c r="J3" s="4"/>
      <c r="K3" s="5"/>
      <c r="L3" s="10"/>
      <c r="N3" s="13"/>
      <c r="O3" s="13"/>
      <c r="P3" s="13"/>
      <c r="Q3" s="13"/>
    </row>
    <row r="4" spans="2:17" s="1" customFormat="1" ht="19.5" customHeight="1">
      <c r="B4" s="2"/>
      <c r="C4" s="3" t="s">
        <v>27</v>
      </c>
      <c r="D4" s="4"/>
      <c r="E4" s="5"/>
      <c r="F4" s="5"/>
      <c r="G4" s="9"/>
      <c r="H4" s="9"/>
      <c r="I4" s="9"/>
      <c r="J4" s="5"/>
      <c r="K4" s="5"/>
      <c r="L4" s="10"/>
      <c r="N4" s="13"/>
      <c r="O4" s="13"/>
      <c r="P4" s="13"/>
      <c r="Q4" s="13"/>
    </row>
    <row r="5" spans="2:17" s="1" customFormat="1" ht="12" customHeight="1" thickBot="1">
      <c r="B5" s="2"/>
      <c r="C5" s="17" t="s">
        <v>15</v>
      </c>
      <c r="D5" s="4"/>
      <c r="E5" s="5"/>
      <c r="F5" s="5"/>
      <c r="G5" s="9"/>
      <c r="H5" s="9"/>
      <c r="I5" s="9"/>
      <c r="J5" s="5"/>
      <c r="K5" s="5"/>
      <c r="L5" s="10"/>
      <c r="N5" s="13"/>
      <c r="O5" s="13"/>
      <c r="P5" s="13"/>
      <c r="Q5" s="13"/>
    </row>
    <row r="6" spans="2:17" s="6" customFormat="1" ht="45.75" customHeight="1">
      <c r="B6" s="7"/>
      <c r="C6" s="5"/>
      <c r="D6" s="5"/>
      <c r="E6" s="88" t="s">
        <v>23</v>
      </c>
      <c r="F6" s="98" t="s">
        <v>28</v>
      </c>
      <c r="G6" s="99" t="s">
        <v>29</v>
      </c>
      <c r="H6" s="98" t="s">
        <v>25</v>
      </c>
      <c r="I6" s="99" t="s">
        <v>26</v>
      </c>
      <c r="J6" s="100" t="s">
        <v>24</v>
      </c>
      <c r="K6" s="16"/>
      <c r="L6" s="11"/>
      <c r="N6" s="22"/>
      <c r="O6" s="14"/>
      <c r="P6" s="14"/>
      <c r="Q6" s="14"/>
    </row>
    <row r="7" spans="2:17" s="18" customFormat="1" ht="12.75">
      <c r="B7" s="23"/>
      <c r="C7" s="24"/>
      <c r="D7" s="25"/>
      <c r="E7" s="89"/>
      <c r="F7" s="94"/>
      <c r="G7" s="68"/>
      <c r="H7" s="68"/>
      <c r="I7" s="68"/>
      <c r="J7" s="73"/>
      <c r="K7" s="20"/>
      <c r="L7" s="21"/>
      <c r="N7" s="22"/>
      <c r="O7" s="22"/>
      <c r="P7" s="22"/>
      <c r="Q7" s="22"/>
    </row>
    <row r="8" spans="2:17" s="18" customFormat="1" ht="15">
      <c r="B8" s="23"/>
      <c r="C8" s="26" t="s">
        <v>1</v>
      </c>
      <c r="D8" s="25"/>
      <c r="E8" s="89"/>
      <c r="F8" s="94"/>
      <c r="G8" s="68"/>
      <c r="H8" s="68"/>
      <c r="I8" s="68"/>
      <c r="J8" s="73"/>
      <c r="K8" s="20"/>
      <c r="L8" s="21"/>
      <c r="N8" s="22"/>
      <c r="O8" s="22"/>
      <c r="P8" s="22"/>
      <c r="Q8" s="22"/>
    </row>
    <row r="9" spans="2:17" s="18" customFormat="1" ht="4.5" customHeight="1">
      <c r="B9" s="23"/>
      <c r="C9" s="24"/>
      <c r="D9" s="25"/>
      <c r="E9" s="89"/>
      <c r="F9" s="94"/>
      <c r="G9" s="68"/>
      <c r="H9" s="68"/>
      <c r="I9" s="68"/>
      <c r="J9" s="73"/>
      <c r="K9" s="20"/>
      <c r="L9" s="21"/>
      <c r="N9" s="22"/>
      <c r="O9" s="22"/>
      <c r="P9" s="22"/>
      <c r="Q9" s="22"/>
    </row>
    <row r="10" spans="2:17" s="18" customFormat="1" ht="12.75">
      <c r="B10" s="23"/>
      <c r="C10" s="24" t="s">
        <v>16</v>
      </c>
      <c r="D10" s="25"/>
      <c r="E10" s="89">
        <f aca="true" t="shared" si="0" ref="E10:J10">SUM(E11:E15)</f>
        <v>-87222.09899999999</v>
      </c>
      <c r="F10" s="89">
        <f t="shared" si="0"/>
        <v>-558</v>
      </c>
      <c r="G10" s="89">
        <f t="shared" si="0"/>
        <v>-1852.215</v>
      </c>
      <c r="H10" s="89">
        <f t="shared" si="0"/>
        <v>-89632.314</v>
      </c>
      <c r="I10" s="89">
        <f t="shared" si="0"/>
        <v>-956.774</v>
      </c>
      <c r="J10" s="73">
        <f t="shared" si="0"/>
        <v>-90589.088</v>
      </c>
      <c r="K10" s="20"/>
      <c r="L10" s="21"/>
      <c r="N10" s="50"/>
      <c r="O10" s="50"/>
      <c r="P10" s="29">
        <f>SUM(N10:O10)</f>
        <v>0</v>
      </c>
      <c r="Q10" s="51">
        <f>P10/5.94573</f>
        <v>0</v>
      </c>
    </row>
    <row r="11" spans="2:18" s="18" customFormat="1" ht="12.75">
      <c r="B11" s="23"/>
      <c r="C11" s="19" t="s">
        <v>22</v>
      </c>
      <c r="D11" s="27"/>
      <c r="E11" s="90">
        <f>-9309+367</f>
        <v>-8942</v>
      </c>
      <c r="F11" s="95">
        <f>-158</f>
        <v>-158</v>
      </c>
      <c r="G11" s="69">
        <f>551.206-44.996</f>
        <v>506.21000000000004</v>
      </c>
      <c r="H11" s="69">
        <f>+E11+F11+G11</f>
        <v>-8593.79</v>
      </c>
      <c r="I11" s="69">
        <f>-55-130-1.31</f>
        <v>-186.31</v>
      </c>
      <c r="J11" s="74">
        <f>+E11+F11+G11+I11</f>
        <v>-8780.1</v>
      </c>
      <c r="K11" s="20"/>
      <c r="L11" s="21"/>
      <c r="N11" s="22"/>
      <c r="O11" s="52"/>
      <c r="P11" s="22">
        <f>SUM(N11:O11)</f>
        <v>0</v>
      </c>
      <c r="Q11" s="51">
        <f>P11/5.94573</f>
        <v>0</v>
      </c>
      <c r="R11" s="22"/>
    </row>
    <row r="12" spans="2:18" s="18" customFormat="1" ht="12.75">
      <c r="B12" s="23"/>
      <c r="C12" s="19" t="s">
        <v>17</v>
      </c>
      <c r="D12" s="27"/>
      <c r="E12" s="90">
        <v>-47520.199</v>
      </c>
      <c r="F12" s="95"/>
      <c r="G12" s="84">
        <f>-317.225-1852.215</f>
        <v>-2169.44</v>
      </c>
      <c r="H12" s="84">
        <f>+E12+F12+G12</f>
        <v>-49689.639</v>
      </c>
      <c r="I12" s="84"/>
      <c r="J12" s="74">
        <f>+E12+F12+G12+I12</f>
        <v>-49689.639</v>
      </c>
      <c r="K12" s="20"/>
      <c r="L12" s="21"/>
      <c r="N12" s="22"/>
      <c r="O12" s="52"/>
      <c r="P12" s="22">
        <f>SUM(N12:O12)</f>
        <v>0</v>
      </c>
      <c r="Q12" s="51">
        <f>P12/5.94573</f>
        <v>0</v>
      </c>
      <c r="R12" s="22"/>
    </row>
    <row r="13" spans="2:18" s="18" customFormat="1" ht="12.75">
      <c r="B13" s="23"/>
      <c r="C13" s="19" t="s">
        <v>18</v>
      </c>
      <c r="D13" s="27"/>
      <c r="E13" s="90">
        <f>-21461-367</f>
        <v>-21828</v>
      </c>
      <c r="F13" s="95">
        <f>-400</f>
        <v>-400</v>
      </c>
      <c r="G13" s="69">
        <f>-83.243-4.5-11.249</f>
        <v>-98.99199999999999</v>
      </c>
      <c r="H13" s="69">
        <f>+E13+F13+G13</f>
        <v>-22326.992</v>
      </c>
      <c r="I13" s="69">
        <f>-250-15.5-4.964</f>
        <v>-270.464</v>
      </c>
      <c r="J13" s="74">
        <f>+E13+F13+G13+I13</f>
        <v>-22597.456</v>
      </c>
      <c r="K13" s="20"/>
      <c r="L13" s="21"/>
      <c r="N13" s="22"/>
      <c r="O13" s="52"/>
      <c r="P13" s="22">
        <f>SUM(N13:O13)</f>
        <v>0</v>
      </c>
      <c r="Q13" s="51">
        <f>P13/5.94573</f>
        <v>0</v>
      </c>
      <c r="R13" s="22"/>
    </row>
    <row r="14" spans="2:18" s="18" customFormat="1" ht="12.75">
      <c r="B14" s="23"/>
      <c r="C14" s="19" t="s">
        <v>19</v>
      </c>
      <c r="D14" s="27"/>
      <c r="E14" s="90">
        <v>-4812.65</v>
      </c>
      <c r="F14" s="95"/>
      <c r="G14" s="69"/>
      <c r="H14" s="69">
        <f>+E14+F14+G14</f>
        <v>-4812.65</v>
      </c>
      <c r="I14" s="69">
        <v>-49.496</v>
      </c>
      <c r="J14" s="74">
        <f>+E14+F14+G14+I14</f>
        <v>-4862.146</v>
      </c>
      <c r="K14" s="20"/>
      <c r="L14" s="21"/>
      <c r="M14" s="103"/>
      <c r="N14" s="22"/>
      <c r="O14" s="52"/>
      <c r="P14" s="22">
        <f>SUM(N14:O14)</f>
        <v>0</v>
      </c>
      <c r="Q14" s="51">
        <f>P14/5.94573</f>
        <v>0</v>
      </c>
      <c r="R14" s="22"/>
    </row>
    <row r="15" spans="2:18" s="18" customFormat="1" ht="12.75">
      <c r="B15" s="23"/>
      <c r="C15" s="53" t="s">
        <v>20</v>
      </c>
      <c r="D15" s="27"/>
      <c r="E15" s="90">
        <v>-4119.25</v>
      </c>
      <c r="F15" s="95"/>
      <c r="G15" s="69">
        <v>-89.993</v>
      </c>
      <c r="H15" s="69">
        <f>+E15+F15+G15</f>
        <v>-4209.243</v>
      </c>
      <c r="I15" s="69">
        <f>-500+49.496</f>
        <v>-450.504</v>
      </c>
      <c r="J15" s="74">
        <f>+E15+F15+G15+I15</f>
        <v>-4659.747</v>
      </c>
      <c r="K15" s="20"/>
      <c r="L15" s="21"/>
      <c r="M15" s="103"/>
      <c r="N15" s="32"/>
      <c r="O15" s="54"/>
      <c r="P15" s="22"/>
      <c r="Q15" s="51"/>
      <c r="R15" s="22"/>
    </row>
    <row r="16" spans="2:18" s="18" customFormat="1" ht="9.75" customHeight="1">
      <c r="B16" s="23"/>
      <c r="C16" s="28"/>
      <c r="D16" s="27"/>
      <c r="E16" s="90"/>
      <c r="F16" s="95"/>
      <c r="G16" s="69"/>
      <c r="H16" s="69"/>
      <c r="I16" s="69"/>
      <c r="J16" s="74"/>
      <c r="K16" s="20"/>
      <c r="L16" s="21"/>
      <c r="N16" s="22"/>
      <c r="O16" s="54"/>
      <c r="P16" s="22"/>
      <c r="Q16" s="51"/>
      <c r="R16" s="22"/>
    </row>
    <row r="17" spans="2:18" s="18" customFormat="1" ht="9.75" customHeight="1" thickBot="1">
      <c r="B17" s="23"/>
      <c r="C17" s="28"/>
      <c r="D17" s="27"/>
      <c r="E17" s="90"/>
      <c r="F17" s="95"/>
      <c r="G17" s="69"/>
      <c r="H17" s="69"/>
      <c r="I17" s="69"/>
      <c r="J17" s="74"/>
      <c r="K17" s="20"/>
      <c r="L17" s="21"/>
      <c r="N17" s="22"/>
      <c r="O17" s="54"/>
      <c r="P17" s="22"/>
      <c r="Q17" s="51"/>
      <c r="R17" s="22"/>
    </row>
    <row r="18" spans="2:17" s="44" customFormat="1" ht="18.75" customHeight="1" thickBot="1">
      <c r="B18" s="81"/>
      <c r="C18" s="80" t="s">
        <v>21</v>
      </c>
      <c r="D18" s="82"/>
      <c r="E18" s="87">
        <f>SUM(E11:E15)</f>
        <v>-87222.09899999999</v>
      </c>
      <c r="F18" s="87">
        <f>SUM(F11:F15)</f>
        <v>-558</v>
      </c>
      <c r="G18" s="101">
        <f>SUM(G11:G15)</f>
        <v>-1852.215</v>
      </c>
      <c r="H18" s="101">
        <f>SUM(H11:H15)</f>
        <v>-89632.314</v>
      </c>
      <c r="I18" s="101">
        <f>SUM(I11:I16)</f>
        <v>-956.774</v>
      </c>
      <c r="J18" s="102">
        <f>SUM(J11:J15)</f>
        <v>-90589.088</v>
      </c>
      <c r="K18" s="19"/>
      <c r="L18" s="83"/>
      <c r="M18" s="30"/>
      <c r="N18" s="30"/>
      <c r="O18" s="56"/>
      <c r="P18" s="30"/>
      <c r="Q18" s="30"/>
    </row>
    <row r="19" spans="2:17" s="18" customFormat="1" ht="21.75" customHeight="1">
      <c r="B19" s="23"/>
      <c r="C19" s="31" t="s">
        <v>2</v>
      </c>
      <c r="D19" s="27"/>
      <c r="E19" s="91"/>
      <c r="F19" s="96"/>
      <c r="G19" s="70"/>
      <c r="H19" s="70"/>
      <c r="I19" s="70"/>
      <c r="J19" s="75"/>
      <c r="K19" s="20"/>
      <c r="L19" s="21"/>
      <c r="N19" s="22"/>
      <c r="O19" s="52"/>
      <c r="P19" s="22"/>
      <c r="Q19" s="22"/>
    </row>
    <row r="20" spans="2:17" s="18" customFormat="1" ht="4.5" customHeight="1">
      <c r="B20" s="23"/>
      <c r="C20" s="24"/>
      <c r="D20" s="25"/>
      <c r="E20" s="89"/>
      <c r="F20" s="94"/>
      <c r="G20" s="71"/>
      <c r="H20" s="71"/>
      <c r="I20" s="71"/>
      <c r="J20" s="73"/>
      <c r="K20" s="20"/>
      <c r="L20" s="21"/>
      <c r="N20" s="22"/>
      <c r="O20" s="22"/>
      <c r="P20" s="22"/>
      <c r="Q20" s="22"/>
    </row>
    <row r="21" spans="2:17" s="18" customFormat="1" ht="12">
      <c r="B21" s="23"/>
      <c r="C21" s="28" t="s">
        <v>3</v>
      </c>
      <c r="D21" s="27"/>
      <c r="E21" s="91">
        <v>35056.652</v>
      </c>
      <c r="F21" s="96"/>
      <c r="G21" s="70">
        <v>-1852.215</v>
      </c>
      <c r="H21" s="70">
        <f>+E21+F21+G21</f>
        <v>33204.437000000005</v>
      </c>
      <c r="I21" s="70"/>
      <c r="J21" s="75">
        <f>+E21+G21</f>
        <v>33204.437000000005</v>
      </c>
      <c r="K21" s="20"/>
      <c r="L21" s="21"/>
      <c r="N21" s="22"/>
      <c r="O21" s="52"/>
      <c r="P21" s="22"/>
      <c r="Q21" s="22"/>
    </row>
    <row r="22" spans="2:17" s="18" customFormat="1" ht="12">
      <c r="B22" s="23"/>
      <c r="C22" s="39" t="s">
        <v>4</v>
      </c>
      <c r="D22" s="25"/>
      <c r="E22" s="91">
        <v>-122278.866</v>
      </c>
      <c r="F22" s="96">
        <v>-558</v>
      </c>
      <c r="G22" s="72"/>
      <c r="H22" s="72">
        <f>+E22+F22+G22</f>
        <v>-122836.866</v>
      </c>
      <c r="I22" s="72">
        <f>I11+I13+I15+I14</f>
        <v>-956.774</v>
      </c>
      <c r="J22" s="76">
        <f>+E22+F22+I22</f>
        <v>-123793.64</v>
      </c>
      <c r="K22" s="20"/>
      <c r="L22" s="21"/>
      <c r="N22" s="22"/>
      <c r="O22" s="22"/>
      <c r="P22" s="22"/>
      <c r="Q22" s="22"/>
    </row>
    <row r="23" spans="2:18" s="38" customFormat="1" ht="15">
      <c r="B23" s="33"/>
      <c r="C23" s="34" t="s">
        <v>7</v>
      </c>
      <c r="D23" s="4"/>
      <c r="E23" s="35">
        <f aca="true" t="shared" si="1" ref="E23:J23">+E21+E22</f>
        <v>-87222.21399999999</v>
      </c>
      <c r="F23" s="35">
        <f t="shared" si="1"/>
        <v>-558</v>
      </c>
      <c r="G23" s="35">
        <f t="shared" si="1"/>
        <v>-1852.215</v>
      </c>
      <c r="H23" s="35">
        <f t="shared" si="1"/>
        <v>-89632.42899999999</v>
      </c>
      <c r="I23" s="35">
        <f>+I21+I22</f>
        <v>-956.774</v>
      </c>
      <c r="J23" s="77">
        <f t="shared" si="1"/>
        <v>-90589.203</v>
      </c>
      <c r="K23" s="4"/>
      <c r="L23" s="15"/>
      <c r="N23" s="22"/>
      <c r="O23" s="37"/>
      <c r="P23" s="37"/>
      <c r="Q23" s="37"/>
      <c r="R23" s="57"/>
    </row>
    <row r="24" spans="2:17" s="18" customFormat="1" ht="12">
      <c r="B24" s="23"/>
      <c r="C24" s="27"/>
      <c r="D24" s="27"/>
      <c r="E24" s="91"/>
      <c r="F24" s="96"/>
      <c r="G24" s="70"/>
      <c r="H24" s="70"/>
      <c r="I24" s="70"/>
      <c r="J24" s="75"/>
      <c r="K24" s="20"/>
      <c r="L24" s="21"/>
      <c r="N24" s="22"/>
      <c r="O24" s="22"/>
      <c r="P24" s="22"/>
      <c r="Q24" s="22"/>
    </row>
    <row r="25" spans="2:17" s="18" customFormat="1" ht="12">
      <c r="B25" s="23"/>
      <c r="C25" s="28" t="s">
        <v>5</v>
      </c>
      <c r="D25" s="27"/>
      <c r="E25" s="90">
        <v>90800</v>
      </c>
      <c r="F25" s="95"/>
      <c r="G25" s="84">
        <v>2900</v>
      </c>
      <c r="H25" s="84">
        <f>+E25+F25+G25</f>
        <v>93700</v>
      </c>
      <c r="I25" s="84">
        <v>-1600</v>
      </c>
      <c r="J25" s="74">
        <f>+E25+G25+I25</f>
        <v>92100</v>
      </c>
      <c r="K25" s="20"/>
      <c r="L25" s="21"/>
      <c r="N25" s="22"/>
      <c r="O25" s="22"/>
      <c r="P25" s="22"/>
      <c r="Q25" s="22"/>
    </row>
    <row r="26" spans="2:17" s="18" customFormat="1" ht="12">
      <c r="B26" s="23"/>
      <c r="C26" s="28" t="s">
        <v>8</v>
      </c>
      <c r="D26" s="27"/>
      <c r="E26" s="90">
        <v>-1468</v>
      </c>
      <c r="F26" s="95"/>
      <c r="G26" s="84"/>
      <c r="H26" s="84">
        <f>+E26+F26+G26</f>
        <v>-1468</v>
      </c>
      <c r="I26" s="84"/>
      <c r="J26" s="74">
        <f>+E26+G26</f>
        <v>-1468</v>
      </c>
      <c r="K26" s="20"/>
      <c r="L26" s="21"/>
      <c r="N26" s="22"/>
      <c r="O26" s="22"/>
      <c r="P26" s="22"/>
      <c r="Q26" s="22"/>
    </row>
    <row r="27" spans="2:17" s="18" customFormat="1" ht="12">
      <c r="B27" s="23"/>
      <c r="C27" s="28" t="s">
        <v>6</v>
      </c>
      <c r="D27" s="27"/>
      <c r="E27" s="90">
        <v>-9281</v>
      </c>
      <c r="F27" s="95"/>
      <c r="G27" s="84"/>
      <c r="H27" s="84">
        <f>+E27+F27+G27</f>
        <v>-9281</v>
      </c>
      <c r="I27" s="84"/>
      <c r="J27" s="74">
        <f>+E27+G27</f>
        <v>-9281</v>
      </c>
      <c r="K27" s="20"/>
      <c r="L27" s="21"/>
      <c r="N27" s="22"/>
      <c r="O27" s="22"/>
      <c r="P27" s="22"/>
      <c r="Q27" s="22"/>
    </row>
    <row r="28" spans="2:17" s="18" customFormat="1" ht="12">
      <c r="B28" s="23"/>
      <c r="C28" s="39" t="s">
        <v>9</v>
      </c>
      <c r="D28" s="25"/>
      <c r="E28" s="90">
        <v>8500</v>
      </c>
      <c r="F28" s="95"/>
      <c r="G28" s="84">
        <v>760</v>
      </c>
      <c r="H28" s="84">
        <f>+E28+F28+G28</f>
        <v>9260</v>
      </c>
      <c r="I28" s="84"/>
      <c r="J28" s="78">
        <f>+E28+G28</f>
        <v>9260</v>
      </c>
      <c r="K28" s="20"/>
      <c r="L28" s="21"/>
      <c r="N28" s="22"/>
      <c r="O28" s="22"/>
      <c r="P28" s="22"/>
      <c r="Q28" s="22"/>
    </row>
    <row r="29" spans="2:17" s="38" customFormat="1" ht="15">
      <c r="B29" s="33"/>
      <c r="C29" s="34" t="s">
        <v>10</v>
      </c>
      <c r="D29" s="4"/>
      <c r="E29" s="35">
        <f>SUM(E23:E28)-1</f>
        <v>1327.7860000000073</v>
      </c>
      <c r="F29" s="36">
        <f>SUM(F23:F28)</f>
        <v>-558</v>
      </c>
      <c r="G29" s="36">
        <f>SUM(G23:G28)</f>
        <v>1807.785</v>
      </c>
      <c r="H29" s="36">
        <f>SUM(H23:H28)</f>
        <v>2578.571000000011</v>
      </c>
      <c r="I29" s="36">
        <f>SUM(I23:I28)</f>
        <v>-2556.774</v>
      </c>
      <c r="J29" s="77">
        <f>SUM(J23:J28)</f>
        <v>21.797000000005937</v>
      </c>
      <c r="K29" s="4"/>
      <c r="L29" s="15"/>
      <c r="N29" s="37"/>
      <c r="O29" s="37"/>
      <c r="P29" s="37"/>
      <c r="Q29" s="37"/>
    </row>
    <row r="30" spans="2:17" s="18" customFormat="1" ht="12">
      <c r="B30" s="23"/>
      <c r="C30" s="27"/>
      <c r="D30" s="27"/>
      <c r="E30" s="91"/>
      <c r="F30" s="96"/>
      <c r="G30" s="70"/>
      <c r="H30" s="70"/>
      <c r="I30" s="70"/>
      <c r="J30" s="75"/>
      <c r="K30" s="20"/>
      <c r="L30" s="21"/>
      <c r="N30" s="22"/>
      <c r="O30" s="22"/>
      <c r="P30" s="22"/>
      <c r="Q30" s="22"/>
    </row>
    <row r="31" spans="2:17" s="18" customFormat="1" ht="12">
      <c r="B31" s="23"/>
      <c r="C31" s="28" t="s">
        <v>11</v>
      </c>
      <c r="D31" s="27"/>
      <c r="E31" s="90">
        <v>-8578</v>
      </c>
      <c r="F31" s="95"/>
      <c r="G31" s="84"/>
      <c r="H31" s="84">
        <f>+E31</f>
        <v>-8578</v>
      </c>
      <c r="I31" s="84"/>
      <c r="J31" s="74">
        <f>+E31+G31</f>
        <v>-8578</v>
      </c>
      <c r="K31" s="20"/>
      <c r="L31" s="21"/>
      <c r="N31" s="22"/>
      <c r="O31" s="22"/>
      <c r="P31" s="22"/>
      <c r="Q31" s="22"/>
    </row>
    <row r="32" spans="2:17" s="18" customFormat="1" ht="12">
      <c r="B32" s="23"/>
      <c r="C32" s="39"/>
      <c r="D32" s="25"/>
      <c r="E32" s="92">
        <v>0</v>
      </c>
      <c r="F32" s="97"/>
      <c r="G32" s="85"/>
      <c r="H32" s="85"/>
      <c r="I32" s="85"/>
      <c r="J32" s="78">
        <v>0</v>
      </c>
      <c r="K32" s="20"/>
      <c r="L32" s="21"/>
      <c r="N32" s="22"/>
      <c r="O32" s="22"/>
      <c r="P32" s="22"/>
      <c r="Q32" s="22"/>
    </row>
    <row r="33" spans="2:17" s="38" customFormat="1" ht="15">
      <c r="B33" s="33"/>
      <c r="C33" s="34" t="s">
        <v>12</v>
      </c>
      <c r="D33" s="4"/>
      <c r="E33" s="35">
        <f aca="true" t="shared" si="2" ref="E33:J33">SUM(E29:E32)</f>
        <v>-7250.213999999993</v>
      </c>
      <c r="F33" s="35">
        <f t="shared" si="2"/>
        <v>-558</v>
      </c>
      <c r="G33" s="86">
        <f t="shared" si="2"/>
        <v>1807.785</v>
      </c>
      <c r="H33" s="86">
        <f t="shared" si="2"/>
        <v>-5999.428999999989</v>
      </c>
      <c r="I33" s="86">
        <f t="shared" si="2"/>
        <v>-2556.774</v>
      </c>
      <c r="J33" s="77">
        <f t="shared" si="2"/>
        <v>-8556.202999999994</v>
      </c>
      <c r="K33" s="4"/>
      <c r="L33" s="15"/>
      <c r="N33" s="37"/>
      <c r="O33" s="37"/>
      <c r="P33" s="37"/>
      <c r="Q33" s="37"/>
    </row>
    <row r="34" spans="2:17" s="18" customFormat="1" ht="12">
      <c r="B34" s="23"/>
      <c r="C34" s="27"/>
      <c r="D34" s="27"/>
      <c r="E34" s="91"/>
      <c r="F34" s="96"/>
      <c r="G34" s="84"/>
      <c r="H34" s="84"/>
      <c r="I34" s="84"/>
      <c r="J34" s="75"/>
      <c r="K34" s="20"/>
      <c r="L34" s="21"/>
      <c r="N34" s="22"/>
      <c r="O34" s="22"/>
      <c r="P34" s="22"/>
      <c r="Q34" s="22"/>
    </row>
    <row r="35" spans="2:17" s="18" customFormat="1" ht="12">
      <c r="B35" s="23"/>
      <c r="C35" s="28" t="s">
        <v>14</v>
      </c>
      <c r="D35" s="27"/>
      <c r="E35" s="90">
        <v>533</v>
      </c>
      <c r="F35" s="95"/>
      <c r="G35" s="84">
        <v>0</v>
      </c>
      <c r="H35" s="84">
        <f>+E35</f>
        <v>533</v>
      </c>
      <c r="I35" s="84"/>
      <c r="J35" s="74">
        <f>+E35+G35</f>
        <v>533</v>
      </c>
      <c r="K35" s="20"/>
      <c r="L35" s="21"/>
      <c r="N35" s="22"/>
      <c r="O35" s="22"/>
      <c r="P35" s="22"/>
      <c r="Q35" s="22"/>
    </row>
    <row r="36" spans="2:17" s="18" customFormat="1" ht="12">
      <c r="B36" s="23"/>
      <c r="C36" s="28"/>
      <c r="D36" s="27"/>
      <c r="E36" s="91"/>
      <c r="F36" s="96"/>
      <c r="G36" s="84"/>
      <c r="H36" s="84"/>
      <c r="I36" s="84"/>
      <c r="J36" s="75"/>
      <c r="K36" s="20"/>
      <c r="L36" s="21"/>
      <c r="N36" s="22"/>
      <c r="O36" s="22"/>
      <c r="P36" s="22"/>
      <c r="Q36" s="22"/>
    </row>
    <row r="37" spans="2:17" s="38" customFormat="1" ht="15.75" thickBot="1">
      <c r="B37" s="33"/>
      <c r="C37" s="34" t="s">
        <v>13</v>
      </c>
      <c r="D37" s="4"/>
      <c r="E37" s="93">
        <f>SUM(E33:E35)+1</f>
        <v>-6716.213999999993</v>
      </c>
      <c r="F37" s="93">
        <f>SUM(F33:F35)</f>
        <v>-558</v>
      </c>
      <c r="G37" s="86">
        <f>SUM(G33:G35)</f>
        <v>1807.785</v>
      </c>
      <c r="H37" s="86">
        <f>SUM(H33:H35)</f>
        <v>-5466.428999999989</v>
      </c>
      <c r="I37" s="86">
        <f>SUM(I33:I35)</f>
        <v>-2556.774</v>
      </c>
      <c r="J37" s="79">
        <f>SUM(J33:J35)</f>
        <v>-8023.202999999994</v>
      </c>
      <c r="K37" s="4"/>
      <c r="L37" s="15"/>
      <c r="M37" s="37"/>
      <c r="N37" s="37"/>
      <c r="O37" s="37"/>
      <c r="P37" s="37"/>
      <c r="Q37" s="37"/>
    </row>
    <row r="38" spans="2:17" s="18" customFormat="1" ht="12">
      <c r="B38" s="40"/>
      <c r="C38" s="41"/>
      <c r="D38" s="41"/>
      <c r="E38" s="42"/>
      <c r="F38" s="42"/>
      <c r="G38" s="58"/>
      <c r="H38" s="58"/>
      <c r="I38" s="58"/>
      <c r="J38" s="42"/>
      <c r="K38" s="59"/>
      <c r="L38" s="43"/>
      <c r="N38" s="22"/>
      <c r="O38" s="22"/>
      <c r="P38" s="22"/>
      <c r="Q38" s="22"/>
    </row>
    <row r="39" spans="2:17" s="18" customFormat="1" ht="9.75" customHeight="1">
      <c r="B39" s="60"/>
      <c r="C39" s="27"/>
      <c r="D39" s="27"/>
      <c r="E39" s="55"/>
      <c r="F39" s="55"/>
      <c r="G39" s="61"/>
      <c r="H39" s="61"/>
      <c r="I39" s="61"/>
      <c r="J39" s="55"/>
      <c r="N39" s="22"/>
      <c r="O39" s="22"/>
      <c r="P39" s="22"/>
      <c r="Q39" s="22"/>
    </row>
    <row r="40" spans="2:17" s="18" customFormat="1" ht="12">
      <c r="B40" s="62"/>
      <c r="C40" s="63"/>
      <c r="D40" s="27"/>
      <c r="E40" s="55"/>
      <c r="F40" s="55"/>
      <c r="G40" s="61"/>
      <c r="H40" s="61"/>
      <c r="I40" s="61"/>
      <c r="J40" s="55"/>
      <c r="N40" s="22"/>
      <c r="O40" s="22"/>
      <c r="P40" s="22"/>
      <c r="Q40" s="22"/>
    </row>
    <row r="41" spans="2:17" s="18" customFormat="1" ht="12.75">
      <c r="B41" s="64"/>
      <c r="C41" s="65"/>
      <c r="D41" s="103" t="s">
        <v>30</v>
      </c>
      <c r="G41" s="45"/>
      <c r="H41" s="45"/>
      <c r="I41" s="45"/>
      <c r="J41" s="22"/>
      <c r="N41" s="22"/>
      <c r="O41" s="22"/>
      <c r="P41" s="22"/>
      <c r="Q41" s="22"/>
    </row>
    <row r="42" spans="2:17" s="18" customFormat="1" ht="12.75">
      <c r="B42" s="64"/>
      <c r="C42" s="66"/>
      <c r="E42" s="22"/>
      <c r="F42" s="22"/>
      <c r="G42" s="45"/>
      <c r="H42" s="45"/>
      <c r="I42" s="45"/>
      <c r="N42" s="22"/>
      <c r="O42" s="22"/>
      <c r="P42" s="22"/>
      <c r="Q42" s="22"/>
    </row>
    <row r="43" spans="2:17" s="18" customFormat="1" ht="12.75">
      <c r="B43" s="64"/>
      <c r="C43" s="67"/>
      <c r="G43" s="45"/>
      <c r="H43" s="45"/>
      <c r="I43" s="45"/>
      <c r="N43" s="22"/>
      <c r="O43" s="22"/>
      <c r="P43" s="22"/>
      <c r="Q43" s="22"/>
    </row>
    <row r="44" spans="2:17" s="18" customFormat="1" ht="12.75">
      <c r="B44" s="64"/>
      <c r="C44" s="66"/>
      <c r="D44" s="44"/>
      <c r="G44" s="45"/>
      <c r="H44" s="45"/>
      <c r="I44" s="45"/>
      <c r="N44" s="22"/>
      <c r="O44" s="22"/>
      <c r="P44" s="22"/>
      <c r="Q44" s="22"/>
    </row>
  </sheetData>
  <sheetProtection/>
  <printOptions/>
  <pageMargins left="0" right="0" top="0" bottom="0" header="0.1968503937007874" footer="0.275590551181102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Lönnroth Tua</cp:lastModifiedBy>
  <cp:lastPrinted>2021-08-24T09:26:45Z</cp:lastPrinted>
  <dcterms:created xsi:type="dcterms:W3CDTF">2000-04-26T06:42:12Z</dcterms:created>
  <dcterms:modified xsi:type="dcterms:W3CDTF">2021-10-08T10:41:47Z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ummy1">
    <vt:lpwstr>off</vt:lpwstr>
  </property>
  <property fmtid="{D5CDD505-2E9C-101B-9397-08002B2CF9AE}" pid="3" name="Dummy2">
    <vt:lpwstr>off</vt:lpwstr>
  </property>
  <property fmtid="{D5CDD505-2E9C-101B-9397-08002B2CF9AE}" pid="4" name="Dummy3">
    <vt:lpwstr>off</vt:lpwstr>
  </property>
  <property fmtid="{D5CDD505-2E9C-101B-9397-08002B2CF9AE}" pid="5" name="Dummy4">
    <vt:lpwstr>off</vt:lpwstr>
  </property>
  <property fmtid="{D5CDD505-2E9C-101B-9397-08002B2CF9AE}" pid="6" name="BackOfficeType">
    <vt:lpwstr>growBusiness Solutions</vt:lpwstr>
  </property>
  <property fmtid="{D5CDD505-2E9C-101B-9397-08002B2CF9AE}" pid="7" name="Server">
    <vt:lpwstr>es1d360prod2</vt:lpwstr>
  </property>
  <property fmtid="{D5CDD505-2E9C-101B-9397-08002B2CF9AE}" pid="8" name="Protocol">
    <vt:lpwstr>off</vt:lpwstr>
  </property>
  <property fmtid="{D5CDD505-2E9C-101B-9397-08002B2CF9AE}" pid="9" name="Site">
    <vt:lpwstr>/locator.aspx</vt:lpwstr>
  </property>
  <property fmtid="{D5CDD505-2E9C-101B-9397-08002B2CF9AE}" pid="10" name="FileID">
    <vt:lpwstr>367462</vt:lpwstr>
  </property>
  <property fmtid="{D5CDD505-2E9C-101B-9397-08002B2CF9AE}" pid="11" name="VerID">
    <vt:lpwstr>0</vt:lpwstr>
  </property>
  <property fmtid="{D5CDD505-2E9C-101B-9397-08002B2CF9AE}" pid="12" name="FilePath">
    <vt:lpwstr>\\ES1D360PROD2\360users\work\resurssi\zb079913</vt:lpwstr>
  </property>
  <property fmtid="{D5CDD505-2E9C-101B-9397-08002B2CF9AE}" pid="13" name="FileName">
    <vt:lpwstr>35_2021_4 Käyttötalousosa 367462_282764_0.XLS</vt:lpwstr>
  </property>
  <property fmtid="{D5CDD505-2E9C-101B-9397-08002B2CF9AE}" pid="14" name="FullFileName">
    <vt:lpwstr>\\ES1D360PROD2\360users\work\resurssi\zb079913\35_2021_4 Käyttötalousosa 367462_282764_0.XLS</vt:lpwstr>
  </property>
</Properties>
</file>