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Seurakuntayhtymä\Talouspalvelut\Välitilinpäätökset\2021\"/>
    </mc:Choice>
  </mc:AlternateContent>
  <bookViews>
    <workbookView xWindow="0" yWindow="0" windowWidth="2160" windowHeight="0"/>
  </bookViews>
  <sheets>
    <sheet name="TA-vert.pl" sheetId="2" r:id="rId1"/>
  </sheets>
  <definedNames>
    <definedName name="_xlnm.Print_Area" localSheetId="0">'TA-vert.pl'!$A$2:$N$31</definedName>
  </definedNames>
  <calcPr calcId="162913"/>
</workbook>
</file>

<file path=xl/calcChain.xml><?xml version="1.0" encoding="utf-8"?>
<calcChain xmlns="http://schemas.openxmlformats.org/spreadsheetml/2006/main">
  <c r="M12" i="2" l="1"/>
  <c r="J12" i="2"/>
  <c r="M26" i="2" l="1"/>
  <c r="M25" i="2"/>
  <c r="M22" i="2"/>
  <c r="M21" i="2"/>
  <c r="M18" i="2"/>
  <c r="M17" i="2"/>
  <c r="M9" i="2"/>
  <c r="M8" i="2"/>
  <c r="M13" i="2"/>
  <c r="I30" i="2" l="1"/>
  <c r="J18" i="2"/>
  <c r="K30" i="2" l="1"/>
  <c r="K29" i="2"/>
  <c r="F31" i="2" l="1"/>
  <c r="F30" i="2"/>
  <c r="F29" i="2"/>
  <c r="D31" i="2"/>
  <c r="D30" i="2"/>
  <c r="C31" i="2"/>
  <c r="C30" i="2"/>
  <c r="D29" i="2"/>
  <c r="C29" i="2"/>
  <c r="F27" i="2"/>
  <c r="C27" i="2"/>
  <c r="C23" i="2"/>
  <c r="C19" i="2"/>
  <c r="C14" i="2"/>
  <c r="C10" i="2" l="1"/>
  <c r="D10" i="2" l="1"/>
  <c r="I27" i="2" l="1"/>
  <c r="I23" i="2"/>
  <c r="I19" i="2"/>
  <c r="J13" i="2"/>
  <c r="I14" i="2"/>
  <c r="I10" i="2"/>
  <c r="I29" i="2"/>
  <c r="I31" i="2" s="1"/>
  <c r="K10" i="2"/>
  <c r="L26" i="2"/>
  <c r="J26" i="2"/>
  <c r="N26" i="2" s="1"/>
  <c r="J25" i="2"/>
  <c r="N25" i="2" s="1"/>
  <c r="J21" i="2"/>
  <c r="N21" i="2"/>
  <c r="J22" i="2"/>
  <c r="J17" i="2"/>
  <c r="N17" i="2" s="1"/>
  <c r="J8" i="2"/>
  <c r="G8" i="2"/>
  <c r="G22" i="2"/>
  <c r="E18" i="2"/>
  <c r="E17" i="2"/>
  <c r="D27" i="2"/>
  <c r="E27" i="2" s="1"/>
  <c r="D23" i="2"/>
  <c r="E23" i="2" s="1"/>
  <c r="D19" i="2"/>
  <c r="E19" i="2" s="1"/>
  <c r="D14" i="2"/>
  <c r="E14" i="2" s="1"/>
  <c r="G25" i="2"/>
  <c r="E25" i="2"/>
  <c r="H29" i="2"/>
  <c r="K19" i="2"/>
  <c r="E21" i="2"/>
  <c r="L25" i="2"/>
  <c r="L17" i="2"/>
  <c r="L13" i="2"/>
  <c r="L12" i="2"/>
  <c r="K27" i="2"/>
  <c r="K14" i="2"/>
  <c r="L8" i="2"/>
  <c r="K23" i="2"/>
  <c r="H23" i="2"/>
  <c r="L18" i="2"/>
  <c r="H19" i="2"/>
  <c r="L21" i="2"/>
  <c r="L22" i="2"/>
  <c r="H14" i="2"/>
  <c r="H27" i="2"/>
  <c r="E8" i="2"/>
  <c r="G13" i="2"/>
  <c r="E13" i="2"/>
  <c r="E26" i="2"/>
  <c r="G27" i="2"/>
  <c r="E9" i="2"/>
  <c r="G9" i="2"/>
  <c r="G17" i="2"/>
  <c r="G18" i="2"/>
  <c r="E12" i="2"/>
  <c r="E22" i="2"/>
  <c r="G21" i="2"/>
  <c r="F23" i="2"/>
  <c r="G23" i="2" s="1"/>
  <c r="F10" i="2"/>
  <c r="G10" i="2" s="1"/>
  <c r="F19" i="2"/>
  <c r="G19" i="2" s="1"/>
  <c r="F14" i="2"/>
  <c r="G14" i="2" s="1"/>
  <c r="G12" i="2"/>
  <c r="G26" i="2"/>
  <c r="H10" i="2"/>
  <c r="H30" i="2"/>
  <c r="J9" i="2"/>
  <c r="L9" i="2"/>
  <c r="N13" i="2" l="1"/>
  <c r="L27" i="2"/>
  <c r="L23" i="2"/>
  <c r="L19" i="2"/>
  <c r="L14" i="2"/>
  <c r="L30" i="2"/>
  <c r="K31" i="2"/>
  <c r="M27" i="2"/>
  <c r="J27" i="2"/>
  <c r="J23" i="2"/>
  <c r="J19" i="2"/>
  <c r="N22" i="2"/>
  <c r="M23" i="2"/>
  <c r="M19" i="2"/>
  <c r="N19" i="2" s="1"/>
  <c r="N18" i="2"/>
  <c r="N12" i="2"/>
  <c r="J14" i="2"/>
  <c r="M30" i="2"/>
  <c r="N9" i="2"/>
  <c r="J10" i="2"/>
  <c r="H31" i="2"/>
  <c r="J30" i="2"/>
  <c r="M29" i="2"/>
  <c r="M10" i="2"/>
  <c r="N8" i="2"/>
  <c r="J29" i="2"/>
  <c r="L10" i="2"/>
  <c r="L29" i="2"/>
  <c r="G31" i="2"/>
  <c r="G30" i="2"/>
  <c r="E31" i="2"/>
  <c r="E29" i="2"/>
  <c r="G29" i="2"/>
  <c r="E10" i="2"/>
  <c r="E30" i="2"/>
  <c r="M14" i="2" l="1"/>
  <c r="N14" i="2" s="1"/>
  <c r="N10" i="2"/>
  <c r="L31" i="2"/>
  <c r="N27" i="2"/>
  <c r="N23" i="2"/>
  <c r="J31" i="2"/>
  <c r="N30" i="2"/>
  <c r="M31" i="2"/>
  <c r="N29" i="2"/>
  <c r="N31" i="2" l="1"/>
</calcChain>
</file>

<file path=xl/comments1.xml><?xml version="1.0" encoding="utf-8"?>
<comments xmlns="http://schemas.openxmlformats.org/spreadsheetml/2006/main">
  <authors>
    <author>Venäläinen Helena</author>
  </authors>
  <commentList>
    <comment ref="M12" authorId="0" shapeId="0">
      <text>
        <r>
          <rPr>
            <sz val="9"/>
            <color indexed="81"/>
            <rFont val="Tahoma"/>
            <charset val="1"/>
          </rPr>
          <t xml:space="preserve">Temppeliaukion kirkon
pääsymaksutuotot
vähennetty tuotoista 1,9 milj. €. </t>
        </r>
      </text>
    </comment>
  </commentList>
</comments>
</file>

<file path=xl/sharedStrings.xml><?xml version="1.0" encoding="utf-8"?>
<sst xmlns="http://schemas.openxmlformats.org/spreadsheetml/2006/main" count="45" uniqueCount="29">
  <si>
    <t>ulk/sis</t>
  </si>
  <si>
    <t>%</t>
  </si>
  <si>
    <t>TA</t>
  </si>
  <si>
    <t xml:space="preserve">          Netto</t>
  </si>
  <si>
    <t xml:space="preserve">     YHTEENSÄ</t>
  </si>
  <si>
    <t xml:space="preserve">          Toimintatuotot</t>
  </si>
  <si>
    <t xml:space="preserve">          Toimintakulut</t>
  </si>
  <si>
    <t xml:space="preserve">         Toimintatuotot</t>
  </si>
  <si>
    <t xml:space="preserve">         Toimintakulut    </t>
  </si>
  <si>
    <t>1000 euroa</t>
  </si>
  <si>
    <t>Ennuste</t>
  </si>
  <si>
    <t>Toteutuma</t>
  </si>
  <si>
    <t>Tot.</t>
  </si>
  <si>
    <t>Tot. %</t>
  </si>
  <si>
    <t>Tot</t>
  </si>
  <si>
    <t>500 KIINTEISTÖTOIMI</t>
  </si>
  <si>
    <t>400  YMPÄRISTÖ- JA HAUTAUSTOIMI</t>
  </si>
  <si>
    <t>110 YHTEINEN HALLINTO</t>
  </si>
  <si>
    <t>300 YHTEISET SEURAKUNNALISET</t>
  </si>
  <si>
    <t xml:space="preserve">       TEHTÄVÄT</t>
  </si>
  <si>
    <t>200 SEURAKUNNALLINEN TOIMINTA</t>
  </si>
  <si>
    <t>yhteensä</t>
  </si>
  <si>
    <t xml:space="preserve">TP </t>
  </si>
  <si>
    <t xml:space="preserve">Ta </t>
  </si>
  <si>
    <t>TA-</t>
  </si>
  <si>
    <t>muutokset</t>
  </si>
  <si>
    <t>TA 2020</t>
  </si>
  <si>
    <r>
      <t xml:space="preserve">          </t>
    </r>
    <r>
      <rPr>
        <b/>
        <sz val="9"/>
        <rFont val="Arial"/>
        <family val="2"/>
      </rPr>
      <t>Netto</t>
    </r>
  </si>
  <si>
    <t>KÄYTTÖTALOUSOSAN TOTEUTUMISVERTAILU PÄÄLUOKITTAIN 30.6.2021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</si>
</sst>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charset val="1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14" fontId="3" fillId="2" borderId="0" xfId="0" applyNumberFormat="1" applyFont="1" applyFill="1"/>
    <xf numFmtId="14" fontId="4" fillId="2" borderId="0" xfId="0" applyNumberFormat="1" applyFont="1" applyFill="1"/>
    <xf numFmtId="0" fontId="3" fillId="2" borderId="12" xfId="0" applyFont="1" applyFill="1" applyBorder="1"/>
    <xf numFmtId="0" fontId="3" fillId="2" borderId="14" xfId="0" applyFont="1" applyFill="1" applyBorder="1"/>
    <xf numFmtId="0" fontId="4" fillId="2" borderId="13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2" xfId="0" applyNumberFormat="1" applyFont="1" applyFill="1" applyBorder="1"/>
    <xf numFmtId="9" fontId="4" fillId="2" borderId="3" xfId="1" applyFont="1" applyFill="1" applyBorder="1"/>
    <xf numFmtId="9" fontId="3" fillId="2" borderId="5" xfId="1" applyFont="1" applyFill="1" applyBorder="1"/>
    <xf numFmtId="9" fontId="3" fillId="2" borderId="3" xfId="1" applyFont="1" applyFill="1" applyBorder="1"/>
    <xf numFmtId="3" fontId="6" fillId="2" borderId="4" xfId="0" applyNumberFormat="1" applyFont="1" applyFill="1" applyBorder="1"/>
    <xf numFmtId="3" fontId="3" fillId="2" borderId="5" xfId="0" applyNumberFormat="1" applyFont="1" applyFill="1" applyBorder="1"/>
    <xf numFmtId="3" fontId="3" fillId="2" borderId="2" xfId="0" applyNumberFormat="1" applyFont="1" applyFill="1" applyBorder="1"/>
    <xf numFmtId="9" fontId="7" fillId="2" borderId="3" xfId="1" applyFont="1" applyFill="1" applyBorder="1"/>
    <xf numFmtId="3" fontId="7" fillId="2" borderId="4" xfId="0" applyNumberFormat="1" applyFont="1" applyFill="1" applyBorder="1"/>
    <xf numFmtId="3" fontId="3" fillId="2" borderId="0" xfId="0" applyNumberFormat="1" applyFont="1" applyFill="1" applyBorder="1"/>
    <xf numFmtId="3" fontId="3" fillId="2" borderId="9" xfId="0" applyNumberFormat="1" applyFont="1" applyFill="1" applyBorder="1"/>
    <xf numFmtId="9" fontId="3" fillId="2" borderId="19" xfId="1" applyFont="1" applyFill="1" applyBorder="1"/>
    <xf numFmtId="3" fontId="8" fillId="0" borderId="10" xfId="0" applyNumberFormat="1" applyFont="1" applyFill="1" applyBorder="1" applyAlignment="1">
      <alignment horizontal="right"/>
    </xf>
    <xf numFmtId="9" fontId="8" fillId="2" borderId="10" xfId="1" applyFont="1" applyFill="1" applyBorder="1"/>
    <xf numFmtId="3" fontId="8" fillId="0" borderId="1" xfId="0" applyNumberFormat="1" applyFont="1" applyFill="1" applyBorder="1"/>
    <xf numFmtId="9" fontId="4" fillId="2" borderId="3" xfId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9" fontId="4" fillId="2" borderId="5" xfId="1" applyFont="1" applyFill="1" applyBorder="1" applyAlignment="1">
      <alignment horizontal="center"/>
    </xf>
    <xf numFmtId="3" fontId="7" fillId="0" borderId="4" xfId="0" applyNumberFormat="1" applyFont="1" applyFill="1" applyBorder="1"/>
    <xf numFmtId="9" fontId="4" fillId="2" borderId="10" xfId="1" applyFont="1" applyFill="1" applyBorder="1"/>
    <xf numFmtId="0" fontId="4" fillId="2" borderId="0" xfId="0" applyFont="1" applyFill="1" applyBorder="1"/>
    <xf numFmtId="3" fontId="3" fillId="0" borderId="4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3" fontId="4" fillId="2" borderId="16" xfId="0" applyNumberFormat="1" applyFont="1" applyFill="1" applyBorder="1"/>
    <xf numFmtId="9" fontId="4" fillId="2" borderId="21" xfId="1" applyFont="1" applyFill="1" applyBorder="1"/>
    <xf numFmtId="3" fontId="6" fillId="2" borderId="17" xfId="0" applyNumberFormat="1" applyFont="1" applyFill="1" applyBorder="1"/>
    <xf numFmtId="9" fontId="3" fillId="2" borderId="23" xfId="1" applyFont="1" applyFill="1" applyBorder="1"/>
    <xf numFmtId="3" fontId="8" fillId="2" borderId="4" xfId="0" applyNumberFormat="1" applyFont="1" applyFill="1" applyBorder="1" applyAlignment="1">
      <alignment horizontal="right"/>
    </xf>
    <xf numFmtId="9" fontId="3" fillId="2" borderId="6" xfId="1" applyFont="1" applyFill="1" applyBorder="1"/>
    <xf numFmtId="3" fontId="3" fillId="2" borderId="18" xfId="0" applyNumberFormat="1" applyFont="1" applyFill="1" applyBorder="1"/>
    <xf numFmtId="9" fontId="4" fillId="2" borderId="22" xfId="1" applyFont="1" applyFill="1" applyBorder="1"/>
    <xf numFmtId="3" fontId="8" fillId="2" borderId="7" xfId="0" applyNumberFormat="1" applyFont="1" applyFill="1" applyBorder="1" applyAlignment="1">
      <alignment horizontal="right"/>
    </xf>
    <xf numFmtId="9" fontId="3" fillId="2" borderId="8" xfId="1" applyFont="1" applyFill="1" applyBorder="1"/>
    <xf numFmtId="0" fontId="5" fillId="2" borderId="0" xfId="0" applyFont="1" applyFill="1" applyBorder="1"/>
    <xf numFmtId="3" fontId="4" fillId="2" borderId="0" xfId="0" applyNumberFormat="1" applyFont="1" applyFill="1" applyBorder="1" applyAlignment="1">
      <alignment horizontal="right"/>
    </xf>
    <xf numFmtId="9" fontId="4" fillId="2" borderId="0" xfId="0" applyNumberFormat="1" applyFont="1" applyFill="1" applyBorder="1"/>
    <xf numFmtId="9" fontId="3" fillId="2" borderId="0" xfId="0" applyNumberFormat="1" applyFont="1" applyFill="1" applyBorder="1"/>
    <xf numFmtId="3" fontId="4" fillId="2" borderId="0" xfId="0" applyNumberFormat="1" applyFont="1" applyFill="1" applyBorder="1"/>
    <xf numFmtId="0" fontId="9" fillId="2" borderId="0" xfId="0" applyFont="1" applyFill="1" applyBorder="1"/>
    <xf numFmtId="3" fontId="10" fillId="2" borderId="0" xfId="0" applyNumberFormat="1" applyFont="1" applyFill="1" applyBorder="1" applyAlignment="1">
      <alignment horizontal="right"/>
    </xf>
    <xf numFmtId="9" fontId="10" fillId="2" borderId="0" xfId="0" applyNumberFormat="1" applyFont="1" applyFill="1" applyBorder="1"/>
    <xf numFmtId="9" fontId="9" fillId="2" borderId="0" xfId="0" applyNumberFormat="1" applyFont="1" applyFill="1" applyBorder="1"/>
    <xf numFmtId="3" fontId="10" fillId="2" borderId="0" xfId="0" applyNumberFormat="1" applyFont="1" applyFill="1" applyBorder="1"/>
    <xf numFmtId="0" fontId="5" fillId="2" borderId="0" xfId="0" applyFont="1" applyFill="1"/>
    <xf numFmtId="3" fontId="3" fillId="2" borderId="0" xfId="0" applyNumberFormat="1" applyFont="1" applyFill="1"/>
    <xf numFmtId="0" fontId="3" fillId="0" borderId="13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3" fillId="0" borderId="15" xfId="0" applyFont="1" applyFill="1" applyBorder="1"/>
    <xf numFmtId="0" fontId="3" fillId="0" borderId="12" xfId="0" applyFont="1" applyFill="1" applyBorder="1"/>
    <xf numFmtId="0" fontId="3" fillId="0" borderId="1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4" xfId="0" applyNumberFormat="1" applyFont="1" applyFill="1" applyBorder="1"/>
    <xf numFmtId="9" fontId="4" fillId="0" borderId="3" xfId="1" applyFont="1" applyFill="1" applyBorder="1"/>
    <xf numFmtId="9" fontId="3" fillId="0" borderId="5" xfId="1" applyFont="1" applyFill="1" applyBorder="1"/>
    <xf numFmtId="3" fontId="5" fillId="0" borderId="16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9" fontId="3" fillId="0" borderId="3" xfId="1" applyFont="1" applyFill="1" applyBorder="1"/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9" fontId="3" fillId="0" borderId="1" xfId="1" applyFont="1" applyFill="1" applyBorder="1"/>
    <xf numFmtId="9" fontId="3" fillId="0" borderId="19" xfId="1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17" xfId="0" applyNumberFormat="1" applyFont="1" applyFill="1" applyBorder="1"/>
    <xf numFmtId="3" fontId="5" fillId="0" borderId="2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7" xfId="0" applyNumberFormat="1" applyFont="1" applyFill="1" applyBorder="1"/>
    <xf numFmtId="9" fontId="3" fillId="0" borderId="7" xfId="1" applyFont="1" applyFill="1" applyBorder="1"/>
    <xf numFmtId="3" fontId="4" fillId="0" borderId="7" xfId="0" applyNumberFormat="1" applyFont="1" applyFill="1" applyBorder="1" applyAlignment="1">
      <alignment horizontal="right"/>
    </xf>
    <xf numFmtId="9" fontId="3" fillId="0" borderId="20" xfId="1" applyFont="1" applyFill="1" applyBorder="1"/>
    <xf numFmtId="3" fontId="8" fillId="0" borderId="18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G51"/>
  <sheetViews>
    <sheetView tabSelected="1" zoomScaleNormal="100" workbookViewId="0">
      <pane ySplit="6" topLeftCell="A8" activePane="bottomLeft" state="frozen"/>
      <selection pane="bottomLeft" activeCell="M12" sqref="M12"/>
    </sheetView>
  </sheetViews>
  <sheetFormatPr defaultColWidth="9.109375" defaultRowHeight="12" x14ac:dyDescent="0.25"/>
  <cols>
    <col min="1" max="1" width="3.33203125" style="1" customWidth="1"/>
    <col min="2" max="2" width="40.44140625" style="2" customWidth="1"/>
    <col min="3" max="3" width="12.33203125" style="2" customWidth="1"/>
    <col min="4" max="4" width="11.33203125" style="3" bestFit="1" customWidth="1"/>
    <col min="5" max="5" width="6.33203125" style="3" customWidth="1"/>
    <col min="6" max="6" width="9.6640625" style="3" customWidth="1"/>
    <col min="7" max="7" width="10.44140625" style="2" customWidth="1"/>
    <col min="8" max="8" width="10.6640625" style="2" customWidth="1"/>
    <col min="9" max="9" width="10.88671875" style="2" customWidth="1"/>
    <col min="10" max="10" width="10.6640625" style="2" customWidth="1"/>
    <col min="11" max="11" width="11.33203125" style="2" bestFit="1" customWidth="1"/>
    <col min="12" max="12" width="8.5546875" style="2" customWidth="1"/>
    <col min="13" max="13" width="11.33203125" style="2" bestFit="1" customWidth="1"/>
    <col min="14" max="14" width="8.33203125" style="2" customWidth="1"/>
    <col min="15" max="15" width="9.109375" style="2"/>
    <col min="16" max="16" width="23" style="2" customWidth="1"/>
    <col min="17" max="16384" width="9.109375" style="2"/>
  </cols>
  <sheetData>
    <row r="1" spans="1:85" ht="6" customHeight="1" x14ac:dyDescent="0.25">
      <c r="N1" s="4"/>
    </row>
    <row r="2" spans="1:85" x14ac:dyDescent="0.25">
      <c r="B2" s="3" t="s">
        <v>28</v>
      </c>
      <c r="C2" s="3"/>
      <c r="F2" s="5"/>
      <c r="G2" s="4"/>
      <c r="H2" s="4"/>
      <c r="I2" s="4"/>
      <c r="J2" s="4"/>
      <c r="K2" s="3"/>
    </row>
    <row r="3" spans="1:85" ht="12.6" thickBot="1" x14ac:dyDescent="0.3">
      <c r="B3" s="2" t="s">
        <v>0</v>
      </c>
      <c r="D3" s="2"/>
    </row>
    <row r="4" spans="1:85" x14ac:dyDescent="0.25">
      <c r="B4" s="6"/>
      <c r="C4" s="64"/>
      <c r="D4" s="65"/>
      <c r="E4" s="66"/>
      <c r="F4" s="65"/>
      <c r="G4" s="67"/>
      <c r="H4" s="68"/>
      <c r="I4" s="69"/>
      <c r="J4" s="69"/>
      <c r="K4" s="65"/>
      <c r="L4" s="7"/>
      <c r="M4" s="8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x14ac:dyDescent="0.25">
      <c r="B5" s="10" t="s">
        <v>9</v>
      </c>
      <c r="C5" s="70"/>
      <c r="D5" s="70" t="s">
        <v>11</v>
      </c>
      <c r="E5" s="71" t="s">
        <v>12</v>
      </c>
      <c r="F5" s="70" t="s">
        <v>22</v>
      </c>
      <c r="G5" s="72" t="s">
        <v>14</v>
      </c>
      <c r="H5" s="73" t="s">
        <v>23</v>
      </c>
      <c r="I5" s="70" t="s">
        <v>24</v>
      </c>
      <c r="J5" s="71" t="s">
        <v>2</v>
      </c>
      <c r="K5" s="70" t="s">
        <v>11</v>
      </c>
      <c r="L5" s="11" t="s">
        <v>12</v>
      </c>
      <c r="M5" s="13" t="s">
        <v>10</v>
      </c>
      <c r="N5" s="12" t="s">
        <v>13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x14ac:dyDescent="0.25">
      <c r="B6" s="14"/>
      <c r="C6" s="74" t="s">
        <v>26</v>
      </c>
      <c r="D6" s="75">
        <v>44012</v>
      </c>
      <c r="E6" s="76" t="s">
        <v>1</v>
      </c>
      <c r="F6" s="74">
        <v>2020</v>
      </c>
      <c r="G6" s="77" t="s">
        <v>1</v>
      </c>
      <c r="H6" s="78">
        <v>2021</v>
      </c>
      <c r="I6" s="74" t="s">
        <v>25</v>
      </c>
      <c r="J6" s="76" t="s">
        <v>21</v>
      </c>
      <c r="K6" s="75">
        <v>44377</v>
      </c>
      <c r="L6" s="15" t="s">
        <v>1</v>
      </c>
      <c r="M6" s="17">
        <v>2021</v>
      </c>
      <c r="N6" s="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" customHeight="1" x14ac:dyDescent="0.25">
      <c r="B7" s="18" t="s">
        <v>17</v>
      </c>
      <c r="C7" s="39"/>
      <c r="D7" s="79"/>
      <c r="E7" s="80"/>
      <c r="F7" s="79"/>
      <c r="G7" s="81"/>
      <c r="H7" s="82"/>
      <c r="I7" s="83"/>
      <c r="J7" s="83"/>
      <c r="K7" s="79"/>
      <c r="L7" s="21"/>
      <c r="M7" s="22"/>
      <c r="N7" s="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1.4" x14ac:dyDescent="0.2">
      <c r="B8" s="24" t="s">
        <v>5</v>
      </c>
      <c r="C8" s="84">
        <v>904.46</v>
      </c>
      <c r="D8" s="39">
        <v>263.72825999999998</v>
      </c>
      <c r="E8" s="85">
        <f>(D8/C8)</f>
        <v>0.2915864272604648</v>
      </c>
      <c r="F8" s="39">
        <v>1045</v>
      </c>
      <c r="G8" s="81">
        <f>+F8/C8</f>
        <v>1.1553855339097361</v>
      </c>
      <c r="H8" s="86">
        <v>863.15300000000002</v>
      </c>
      <c r="I8" s="87">
        <v>0</v>
      </c>
      <c r="J8" s="88">
        <f>+H8+I8</f>
        <v>863.15300000000002</v>
      </c>
      <c r="K8" s="39">
        <v>284.80828000000002</v>
      </c>
      <c r="L8" s="25">
        <f>(K8/H8)</f>
        <v>0.32996268332497253</v>
      </c>
      <c r="M8" s="26">
        <f>J8</f>
        <v>863.15300000000002</v>
      </c>
      <c r="N8" s="20">
        <f>+M8/J8</f>
        <v>1</v>
      </c>
      <c r="O8" s="1"/>
      <c r="P8" s="2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1.4" x14ac:dyDescent="0.2">
      <c r="B9" s="24" t="s">
        <v>6</v>
      </c>
      <c r="C9" s="84">
        <v>-9861</v>
      </c>
      <c r="D9" s="39">
        <v>-4556.6527900000001</v>
      </c>
      <c r="E9" s="85">
        <f>(D9/C9)</f>
        <v>0.4620883064597911</v>
      </c>
      <c r="F9" s="39">
        <v>-8780.9689600000002</v>
      </c>
      <c r="G9" s="81">
        <f t="shared" ref="G9:G31" si="0">+F9/C9</f>
        <v>0.89047449143088941</v>
      </c>
      <c r="H9" s="86">
        <v>-9805.3903499999997</v>
      </c>
      <c r="I9" s="87">
        <v>-157.66</v>
      </c>
      <c r="J9" s="88">
        <f>+H9+I9</f>
        <v>-9963.0503499999995</v>
      </c>
      <c r="K9" s="39">
        <v>-4001.20244</v>
      </c>
      <c r="L9" s="25">
        <f>(K9/H9)</f>
        <v>0.40806151485850845</v>
      </c>
      <c r="M9" s="26">
        <f>J9</f>
        <v>-9963.0503499999995</v>
      </c>
      <c r="N9" s="20">
        <f>+M9/J9</f>
        <v>1</v>
      </c>
      <c r="O9" s="1"/>
      <c r="P9" s="2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x14ac:dyDescent="0.25">
      <c r="B10" s="28" t="s">
        <v>3</v>
      </c>
      <c r="C10" s="89">
        <f>SUM(C8:C9)</f>
        <v>-8956.5400000000009</v>
      </c>
      <c r="D10" s="90">
        <f>SUM(D8:D9)</f>
        <v>-4292.9245300000002</v>
      </c>
      <c r="E10" s="91">
        <f>(D10/C10)</f>
        <v>0.47930613049235526</v>
      </c>
      <c r="F10" s="90">
        <f>SUM(F8:F9)</f>
        <v>-7735.9689600000002</v>
      </c>
      <c r="G10" s="92">
        <f t="shared" si="0"/>
        <v>0.86372292872024237</v>
      </c>
      <c r="H10" s="93">
        <f>H8+H9</f>
        <v>-8942.2373499999994</v>
      </c>
      <c r="I10" s="30">
        <f>I8+I9</f>
        <v>-157.66</v>
      </c>
      <c r="J10" s="94">
        <f>+H10+I10</f>
        <v>-9099.8973499999993</v>
      </c>
      <c r="K10" s="32">
        <f>SUM(K8:K9)</f>
        <v>-3716.3941599999998</v>
      </c>
      <c r="L10" s="31">
        <f>(K10/H10)</f>
        <v>0.41560003548776303</v>
      </c>
      <c r="M10" s="32">
        <f>M8+M9</f>
        <v>-9099.8973499999993</v>
      </c>
      <c r="N10" s="29">
        <f>+M10/J10</f>
        <v>1</v>
      </c>
      <c r="O10" s="1"/>
      <c r="P10" s="2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" customHeight="1" x14ac:dyDescent="0.25">
      <c r="B11" s="18" t="s">
        <v>20</v>
      </c>
      <c r="C11" s="79"/>
      <c r="D11" s="95"/>
      <c r="E11" s="85"/>
      <c r="F11" s="95"/>
      <c r="G11" s="81"/>
      <c r="H11" s="96"/>
      <c r="I11" s="97"/>
      <c r="J11" s="88"/>
      <c r="K11" s="95"/>
      <c r="L11" s="33"/>
      <c r="M11" s="34"/>
      <c r="N11" s="35"/>
      <c r="O11" s="1"/>
      <c r="P11" s="2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11.4" x14ac:dyDescent="0.2">
      <c r="B12" s="24" t="s">
        <v>5</v>
      </c>
      <c r="C12" s="84">
        <v>5876.11</v>
      </c>
      <c r="D12" s="39">
        <v>2006.0129999999999</v>
      </c>
      <c r="E12" s="85">
        <f>(D12/C12)</f>
        <v>0.34138452139255393</v>
      </c>
      <c r="F12" s="39">
        <v>4875.9750000000004</v>
      </c>
      <c r="G12" s="81">
        <f t="shared" si="0"/>
        <v>0.82979641293304596</v>
      </c>
      <c r="H12" s="86">
        <v>7065.8670000000002</v>
      </c>
      <c r="I12" s="87"/>
      <c r="J12" s="98">
        <f>+H12+I12</f>
        <v>7065.8670000000002</v>
      </c>
      <c r="K12" s="39">
        <v>1225.1217899999999</v>
      </c>
      <c r="L12" s="21">
        <f>(K12/H12)</f>
        <v>0.1733859114529045</v>
      </c>
      <c r="M12" s="36">
        <f>J12-1852.215</f>
        <v>5213.652</v>
      </c>
      <c r="N12" s="20">
        <f>+M12/J12</f>
        <v>0.73786444041474319</v>
      </c>
      <c r="O12" s="1"/>
      <c r="P12" s="2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1.4" x14ac:dyDescent="0.2">
      <c r="B13" s="24" t="s">
        <v>6</v>
      </c>
      <c r="C13" s="84">
        <v>-56970.841</v>
      </c>
      <c r="D13" s="39">
        <v>-27414.381000000001</v>
      </c>
      <c r="E13" s="85">
        <f>(D13/C13)</f>
        <v>0.48120021608949043</v>
      </c>
      <c r="F13" s="39">
        <v>-54312.09</v>
      </c>
      <c r="G13" s="81">
        <f t="shared" si="0"/>
        <v>0.9533313717450651</v>
      </c>
      <c r="H13" s="86">
        <v>-54586.066680000004</v>
      </c>
      <c r="I13" s="87"/>
      <c r="J13" s="98">
        <f>+H13+I13</f>
        <v>-54586.066680000004</v>
      </c>
      <c r="K13" s="39">
        <v>-25489.669399999999</v>
      </c>
      <c r="L13" s="21">
        <f>(K13/H13)</f>
        <v>0.46696292571194281</v>
      </c>
      <c r="M13" s="26">
        <f>J13</f>
        <v>-54586.066680000004</v>
      </c>
      <c r="N13" s="20">
        <f>+M13/J13</f>
        <v>1</v>
      </c>
      <c r="O13" s="1"/>
      <c r="P13" s="2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x14ac:dyDescent="0.25">
      <c r="B14" s="28" t="s">
        <v>3</v>
      </c>
      <c r="C14" s="89">
        <f>SUM(C12:C13)</f>
        <v>-51094.731</v>
      </c>
      <c r="D14" s="90">
        <f>SUM(D12:D13)</f>
        <v>-25408.368000000002</v>
      </c>
      <c r="E14" s="91">
        <f>(D14/C14)</f>
        <v>0.49727961186447978</v>
      </c>
      <c r="F14" s="90">
        <f>SUM(F12:F13)</f>
        <v>-49436.114999999998</v>
      </c>
      <c r="G14" s="92">
        <f t="shared" si="0"/>
        <v>0.96753841408813757</v>
      </c>
      <c r="H14" s="93">
        <f>H12+H13</f>
        <v>-47520.199680000005</v>
      </c>
      <c r="I14" s="30">
        <f>I12+I13</f>
        <v>0</v>
      </c>
      <c r="J14" s="89">
        <f>+H14+I14</f>
        <v>-47520.199680000005</v>
      </c>
      <c r="K14" s="90">
        <f>SUM(K12:K13)</f>
        <v>-24264.547609999998</v>
      </c>
      <c r="L14" s="37">
        <f>(K14/H14)</f>
        <v>0.51061543876913262</v>
      </c>
      <c r="M14" s="32">
        <f>M12+M13</f>
        <v>-49372.414680000002</v>
      </c>
      <c r="N14" s="29">
        <f>+M14/J14</f>
        <v>1.0389774245999128</v>
      </c>
      <c r="O14" s="1"/>
      <c r="P14" s="2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20.25" customHeight="1" x14ac:dyDescent="0.25">
      <c r="A15" s="38"/>
      <c r="B15" s="18" t="s">
        <v>18</v>
      </c>
      <c r="C15" s="84"/>
      <c r="D15" s="79"/>
      <c r="E15" s="85"/>
      <c r="F15" s="79"/>
      <c r="G15" s="81"/>
      <c r="H15" s="99"/>
      <c r="I15" s="83"/>
      <c r="J15" s="88"/>
      <c r="K15" s="79"/>
      <c r="L15" s="19"/>
      <c r="M15" s="22"/>
      <c r="N15" s="20"/>
      <c r="O15" s="1"/>
      <c r="P15" s="2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x14ac:dyDescent="0.25">
      <c r="A16" s="38"/>
      <c r="B16" s="18" t="s">
        <v>19</v>
      </c>
      <c r="C16" s="84"/>
      <c r="D16" s="79"/>
      <c r="E16" s="85"/>
      <c r="F16" s="79"/>
      <c r="G16" s="81"/>
      <c r="H16" s="99"/>
      <c r="I16" s="83"/>
      <c r="J16" s="88"/>
      <c r="K16" s="79"/>
      <c r="L16" s="19"/>
      <c r="M16" s="22"/>
      <c r="N16" s="20"/>
      <c r="O16" s="1"/>
      <c r="P16" s="2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2:85" ht="11.4" x14ac:dyDescent="0.2">
      <c r="B17" s="24" t="s">
        <v>5</v>
      </c>
      <c r="C17" s="84">
        <v>5306.9960000000001</v>
      </c>
      <c r="D17" s="39">
        <v>1724.989</v>
      </c>
      <c r="E17" s="85">
        <f>(D17/C17)</f>
        <v>0.32504056909031021</v>
      </c>
      <c r="F17" s="39">
        <v>4396.8149999999996</v>
      </c>
      <c r="G17" s="81">
        <f t="shared" si="0"/>
        <v>0.82849412360589669</v>
      </c>
      <c r="H17" s="100">
        <v>5120.5280000000002</v>
      </c>
      <c r="I17" s="101"/>
      <c r="J17" s="88">
        <f>+H17+I17</f>
        <v>5120.5280000000002</v>
      </c>
      <c r="K17" s="39">
        <v>2470.94697</v>
      </c>
      <c r="L17" s="21">
        <f>(K17/H17)</f>
        <v>0.48255706638065449</v>
      </c>
      <c r="M17" s="26">
        <f>J17</f>
        <v>5120.5280000000002</v>
      </c>
      <c r="N17" s="20">
        <f>+M17/J17</f>
        <v>1</v>
      </c>
      <c r="O17" s="1"/>
      <c r="P17" s="2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2:85" ht="11.4" x14ac:dyDescent="0.2">
      <c r="B18" s="24" t="s">
        <v>6</v>
      </c>
      <c r="C18" s="84">
        <v>-27070.68</v>
      </c>
      <c r="D18" s="39">
        <v>-13296.375</v>
      </c>
      <c r="E18" s="85">
        <f>(D18/C18)</f>
        <v>0.49117255273971694</v>
      </c>
      <c r="F18" s="39">
        <v>-23984.481</v>
      </c>
      <c r="G18" s="81">
        <f t="shared" si="0"/>
        <v>0.88599477368134083</v>
      </c>
      <c r="H18" s="100">
        <v>-26948.40437</v>
      </c>
      <c r="I18" s="101">
        <v>-400</v>
      </c>
      <c r="J18" s="88">
        <f>+H18+I18</f>
        <v>-27348.40437</v>
      </c>
      <c r="K18" s="39">
        <v>-11914.723319999999</v>
      </c>
      <c r="L18" s="21">
        <f>(K18/H18)</f>
        <v>0.44213093867865244</v>
      </c>
      <c r="M18" s="26">
        <f>J18</f>
        <v>-27348.40437</v>
      </c>
      <c r="N18" s="20">
        <f>(M18/H18)</f>
        <v>1.0148431793774513</v>
      </c>
      <c r="O18" s="1"/>
      <c r="P18" s="2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2:85" x14ac:dyDescent="0.25">
      <c r="B19" s="28" t="s">
        <v>3</v>
      </c>
      <c r="C19" s="89">
        <f>SUM(C17:C18)</f>
        <v>-21763.684000000001</v>
      </c>
      <c r="D19" s="90">
        <f>SUM(D17:D18)</f>
        <v>-11571.386</v>
      </c>
      <c r="E19" s="91">
        <f>(D19/C19)</f>
        <v>0.5316832389222339</v>
      </c>
      <c r="F19" s="90">
        <f>SUM(F17:F18)</f>
        <v>-19587.666000000001</v>
      </c>
      <c r="G19" s="92">
        <f t="shared" si="0"/>
        <v>0.90001610021538636</v>
      </c>
      <c r="H19" s="93">
        <f>H17+H18</f>
        <v>-21827.876369999998</v>
      </c>
      <c r="I19" s="30">
        <f>I17+I18</f>
        <v>-400</v>
      </c>
      <c r="J19" s="94">
        <f>+H19+I19</f>
        <v>-22227.876369999998</v>
      </c>
      <c r="K19" s="90">
        <f>SUM(K17:K18)</f>
        <v>-9443.7763500000001</v>
      </c>
      <c r="L19" s="37">
        <f>(K19/H19)</f>
        <v>0.43264750953873948</v>
      </c>
      <c r="M19" s="32">
        <f>M17+M18</f>
        <v>-22227.876369999998</v>
      </c>
      <c r="N19" s="29">
        <f>(M19/H19)</f>
        <v>1.0183251908348609</v>
      </c>
      <c r="O19" s="1"/>
      <c r="P19" s="2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2:85" ht="18.75" customHeight="1" x14ac:dyDescent="0.25">
      <c r="B20" s="18" t="s">
        <v>16</v>
      </c>
      <c r="C20" s="84"/>
      <c r="D20" s="79"/>
      <c r="E20" s="85"/>
      <c r="F20" s="79"/>
      <c r="G20" s="81"/>
      <c r="H20" s="99"/>
      <c r="I20" s="102"/>
      <c r="J20" s="88"/>
      <c r="K20" s="79"/>
      <c r="L20" s="19"/>
      <c r="M20" s="22"/>
      <c r="N20" s="20"/>
      <c r="O20" s="1"/>
      <c r="P20" s="2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2:85" ht="11.4" x14ac:dyDescent="0.2">
      <c r="B21" s="24" t="s">
        <v>5</v>
      </c>
      <c r="C21" s="84">
        <v>3158.5680000000002</v>
      </c>
      <c r="D21" s="39">
        <v>1655.963</v>
      </c>
      <c r="E21" s="85">
        <f>(D21/C21)</f>
        <v>0.5242765075819168</v>
      </c>
      <c r="F21" s="39">
        <v>3569.8159999999998</v>
      </c>
      <c r="G21" s="81">
        <f t="shared" si="0"/>
        <v>1.1302007745282039</v>
      </c>
      <c r="H21" s="100">
        <v>3280.75</v>
      </c>
      <c r="I21" s="84"/>
      <c r="J21" s="88">
        <f>+H21+I21</f>
        <v>3280.75</v>
      </c>
      <c r="K21" s="39">
        <v>1691.79755</v>
      </c>
      <c r="L21" s="21">
        <f>(K21/H21)</f>
        <v>0.51567402270822216</v>
      </c>
      <c r="M21" s="26">
        <f>J21</f>
        <v>3280.75</v>
      </c>
      <c r="N21" s="20">
        <f>+M21/J21</f>
        <v>1</v>
      </c>
      <c r="O21" s="1"/>
      <c r="P21" s="2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2:85" ht="11.4" x14ac:dyDescent="0.2">
      <c r="B22" s="24" t="s">
        <v>6</v>
      </c>
      <c r="C22" s="84">
        <v>-8134.5789999999997</v>
      </c>
      <c r="D22" s="39">
        <v>-3878.2330000000002</v>
      </c>
      <c r="E22" s="85">
        <f>(D22/C22)</f>
        <v>0.47675890786726643</v>
      </c>
      <c r="F22" s="39">
        <v>-7973.0309999999999</v>
      </c>
      <c r="G22" s="81">
        <f t="shared" si="0"/>
        <v>0.98014058256733383</v>
      </c>
      <c r="H22" s="100">
        <v>-8093.4</v>
      </c>
      <c r="I22" s="84"/>
      <c r="J22" s="88">
        <f>+H22+I22</f>
        <v>-8093.4</v>
      </c>
      <c r="K22" s="39">
        <v>-3802.46441</v>
      </c>
      <c r="L22" s="21">
        <f>(K22/H22)</f>
        <v>0.46982286925148892</v>
      </c>
      <c r="M22" s="26">
        <f>J22</f>
        <v>-8093.4</v>
      </c>
      <c r="N22" s="20">
        <f>+M22/J22</f>
        <v>1</v>
      </c>
      <c r="O22" s="1"/>
      <c r="P22" s="2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2:85" x14ac:dyDescent="0.25">
      <c r="B23" s="28" t="s">
        <v>3</v>
      </c>
      <c r="C23" s="89">
        <f>SUM(C21:C22)</f>
        <v>-4976.0109999999995</v>
      </c>
      <c r="D23" s="90">
        <f>SUM(D21:D22)</f>
        <v>-2222.2700000000004</v>
      </c>
      <c r="E23" s="91">
        <f>(D23/C23)</f>
        <v>0.44659668155878285</v>
      </c>
      <c r="F23" s="90">
        <f>SUM(F21:F22)</f>
        <v>-4403.2150000000001</v>
      </c>
      <c r="G23" s="92">
        <f t="shared" si="0"/>
        <v>0.88488851813229519</v>
      </c>
      <c r="H23" s="93">
        <f>H21+H22</f>
        <v>-4812.6499999999996</v>
      </c>
      <c r="I23" s="30">
        <f>I21+I22</f>
        <v>0</v>
      </c>
      <c r="J23" s="94">
        <f>+H23+I23</f>
        <v>-4812.6499999999996</v>
      </c>
      <c r="K23" s="90">
        <f>SUM(K21:K22)</f>
        <v>-2110.6668600000003</v>
      </c>
      <c r="L23" s="37">
        <f>(K23/H23)</f>
        <v>0.43856645714938763</v>
      </c>
      <c r="M23" s="32">
        <f>M21+M22</f>
        <v>-4812.6499999999996</v>
      </c>
      <c r="N23" s="29">
        <f>+M23/J23</f>
        <v>1</v>
      </c>
      <c r="O23" s="1"/>
      <c r="P23" s="2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2:85" ht="19.5" customHeight="1" x14ac:dyDescent="0.25">
      <c r="B24" s="18" t="s">
        <v>15</v>
      </c>
      <c r="C24" s="84"/>
      <c r="D24" s="79"/>
      <c r="E24" s="85"/>
      <c r="F24" s="79"/>
      <c r="G24" s="81"/>
      <c r="H24" s="99"/>
      <c r="I24" s="83"/>
      <c r="J24" s="103"/>
      <c r="K24" s="79"/>
      <c r="L24" s="19"/>
      <c r="M24" s="22"/>
      <c r="N24" s="20"/>
      <c r="O24" s="1"/>
      <c r="P24" s="2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2:85" ht="11.4" x14ac:dyDescent="0.2">
      <c r="B25" s="24" t="s">
        <v>7</v>
      </c>
      <c r="C25" s="84">
        <v>17919.448</v>
      </c>
      <c r="D25" s="39">
        <v>8744.8639999999996</v>
      </c>
      <c r="E25" s="85">
        <f>(D25/C25)</f>
        <v>0.48800967529803368</v>
      </c>
      <c r="F25" s="39">
        <v>18102.716</v>
      </c>
      <c r="G25" s="81">
        <f t="shared" si="0"/>
        <v>1.0102273239666757</v>
      </c>
      <c r="H25" s="100">
        <v>18726.353999999999</v>
      </c>
      <c r="I25" s="101"/>
      <c r="J25" s="101">
        <f>+H25+I25</f>
        <v>18726.353999999999</v>
      </c>
      <c r="K25" s="39">
        <v>9318.8880100000006</v>
      </c>
      <c r="L25" s="21">
        <f>(K25/H25)</f>
        <v>0.49763493790622571</v>
      </c>
      <c r="M25" s="26">
        <f>J25</f>
        <v>18726.353999999999</v>
      </c>
      <c r="N25" s="20">
        <f>+M25/J25</f>
        <v>1</v>
      </c>
      <c r="O25" s="1"/>
      <c r="P25" s="2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2:85" ht="11.4" x14ac:dyDescent="0.2">
      <c r="B26" s="24" t="s">
        <v>8</v>
      </c>
      <c r="C26" s="84">
        <v>-22446.473999999998</v>
      </c>
      <c r="D26" s="39">
        <v>-7845.4541499999996</v>
      </c>
      <c r="E26" s="85">
        <f>(D26/C26)</f>
        <v>0.34951833192153031</v>
      </c>
      <c r="F26" s="39">
        <v>-18937.667000000001</v>
      </c>
      <c r="G26" s="81">
        <f t="shared" si="0"/>
        <v>0.8436811500995659</v>
      </c>
      <c r="H26" s="100">
        <v>-22845.605</v>
      </c>
      <c r="I26" s="101"/>
      <c r="J26" s="101">
        <f t="shared" ref="J26:J31" si="1">+H26+I26</f>
        <v>-22845.605</v>
      </c>
      <c r="K26" s="39">
        <v>-7890.4514099999997</v>
      </c>
      <c r="L26" s="21">
        <f>(K26/H26)</f>
        <v>0.34538159133890306</v>
      </c>
      <c r="M26" s="26">
        <f>J26</f>
        <v>-22845.605</v>
      </c>
      <c r="N26" s="20">
        <f>+M26/J26</f>
        <v>1</v>
      </c>
      <c r="O26" s="1"/>
      <c r="P26" s="2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2:85" x14ac:dyDescent="0.25">
      <c r="B27" s="24" t="s">
        <v>3</v>
      </c>
      <c r="C27" s="89">
        <f>SUM(C25:C26)</f>
        <v>-4527.025999999998</v>
      </c>
      <c r="D27" s="79">
        <f>SUM(D25:D26)</f>
        <v>899.40985000000001</v>
      </c>
      <c r="E27" s="91">
        <f>(D27/C27)</f>
        <v>-0.19867565372940213</v>
      </c>
      <c r="F27" s="79">
        <f>SUM(F25:F26)</f>
        <v>-834.95100000000093</v>
      </c>
      <c r="G27" s="92">
        <f t="shared" si="0"/>
        <v>0.18443697915585228</v>
      </c>
      <c r="H27" s="40">
        <f>H25+H26</f>
        <v>-4119.2510000000002</v>
      </c>
      <c r="I27" s="40">
        <f>I25+I26</f>
        <v>0</v>
      </c>
      <c r="J27" s="89">
        <f>+H27+I27</f>
        <v>-4119.2510000000002</v>
      </c>
      <c r="K27" s="79">
        <f>SUM(K25:K26)</f>
        <v>1428.4366000000009</v>
      </c>
      <c r="L27" s="19">
        <f>(K27/H27)</f>
        <v>-0.34677095423415588</v>
      </c>
      <c r="M27" s="41">
        <f>M25+M26</f>
        <v>-4119.2510000000002</v>
      </c>
      <c r="N27" s="20">
        <f>+M27/J27</f>
        <v>1</v>
      </c>
      <c r="O27" s="1"/>
      <c r="P27" s="2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2:85" ht="18.75" customHeight="1" x14ac:dyDescent="0.25">
      <c r="B28" s="42" t="s">
        <v>4</v>
      </c>
      <c r="C28" s="84"/>
      <c r="D28" s="104"/>
      <c r="E28" s="85"/>
      <c r="F28" s="104"/>
      <c r="G28" s="81"/>
      <c r="H28" s="82"/>
      <c r="I28" s="105"/>
      <c r="J28" s="101"/>
      <c r="K28" s="104"/>
      <c r="L28" s="43"/>
      <c r="M28" s="44"/>
      <c r="N28" s="45"/>
      <c r="O28" s="1"/>
      <c r="P28" s="2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2:85" x14ac:dyDescent="0.25">
      <c r="B29" s="18" t="s">
        <v>5</v>
      </c>
      <c r="C29" s="106">
        <f>C8+C12+C17+C21+C25</f>
        <v>33165.581999999995</v>
      </c>
      <c r="D29" s="106">
        <f>D8+D12+D17+D21+D25</f>
        <v>14395.55726</v>
      </c>
      <c r="E29" s="85">
        <f>(D29/C29)</f>
        <v>0.43405109730925279</v>
      </c>
      <c r="F29" s="106">
        <f>F8+F12+F17+F21+F25</f>
        <v>31990.322</v>
      </c>
      <c r="G29" s="81">
        <f t="shared" si="0"/>
        <v>0.9645638662394046</v>
      </c>
      <c r="H29" s="40">
        <f>+H25+H21+H12+H17+H8</f>
        <v>35056.651999999995</v>
      </c>
      <c r="I29" s="107">
        <f>+I25+I21+I12+I17+I8</f>
        <v>0</v>
      </c>
      <c r="J29" s="108">
        <f>+H29+I29</f>
        <v>35056.651999999995</v>
      </c>
      <c r="K29" s="106">
        <f>+K25+K21+K12+K17+K8</f>
        <v>14991.562599999999</v>
      </c>
      <c r="L29" s="19">
        <f>(K29/H29)</f>
        <v>0.42763817263553866</v>
      </c>
      <c r="M29" s="46">
        <f>+M25+M21+M12+M17+M8</f>
        <v>33204.436999999998</v>
      </c>
      <c r="N29" s="47">
        <f>+M29/J29</f>
        <v>0.94716509152100448</v>
      </c>
      <c r="O29" s="1"/>
      <c r="P29" s="2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2:85" x14ac:dyDescent="0.25">
      <c r="B30" s="18" t="s">
        <v>6</v>
      </c>
      <c r="C30" s="106">
        <f>C9+C13+C18+C22+C26</f>
        <v>-124483.57400000001</v>
      </c>
      <c r="D30" s="106">
        <f>D9+D13+D18+D22+D26</f>
        <v>-56991.095939999999</v>
      </c>
      <c r="E30" s="85">
        <f>(D30/C30)</f>
        <v>0.45782020959648856</v>
      </c>
      <c r="F30" s="106">
        <f>F9+F13+F18+F22+F26</f>
        <v>-113988.23796</v>
      </c>
      <c r="G30" s="81">
        <f t="shared" si="0"/>
        <v>0.91568898849257008</v>
      </c>
      <c r="H30" s="40">
        <f>SUM(H26,H22,H18,H13,H9)</f>
        <v>-122278.8664</v>
      </c>
      <c r="I30" s="107">
        <f>SUM(I26,I22,I18,I13,I9)</f>
        <v>-557.66</v>
      </c>
      <c r="J30" s="108">
        <f t="shared" si="1"/>
        <v>-122836.5264</v>
      </c>
      <c r="K30" s="106">
        <f>+K26+K22+K13+K18+K9</f>
        <v>-53098.510979999999</v>
      </c>
      <c r="L30" s="19">
        <f>(K30/H30)</f>
        <v>0.4342411124936631</v>
      </c>
      <c r="M30" s="46">
        <f>+M26+M22+M13+M18+M9</f>
        <v>-122836.5264</v>
      </c>
      <c r="N30" s="47">
        <f>+M30/J30</f>
        <v>1</v>
      </c>
      <c r="O30" s="1"/>
      <c r="P30" s="2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2:85" ht="12.6" thickBot="1" x14ac:dyDescent="0.3">
      <c r="B31" s="48" t="s">
        <v>27</v>
      </c>
      <c r="C31" s="109">
        <f>SUM(C29:C30)</f>
        <v>-91317.992000000013</v>
      </c>
      <c r="D31" s="109">
        <f>SUM(D29:D30)</f>
        <v>-42595.538679999998</v>
      </c>
      <c r="E31" s="110">
        <f>(D31/C31)</f>
        <v>0.46645286155657029</v>
      </c>
      <c r="F31" s="111">
        <f>SUM(F29:F30)</f>
        <v>-81997.915959999998</v>
      </c>
      <c r="G31" s="112">
        <f t="shared" si="0"/>
        <v>0.89793822842709892</v>
      </c>
      <c r="H31" s="113">
        <f>+H29+H30</f>
        <v>-87222.214399999997</v>
      </c>
      <c r="I31" s="114">
        <f>+I29+I30</f>
        <v>-557.66</v>
      </c>
      <c r="J31" s="111">
        <f t="shared" si="1"/>
        <v>-87779.874400000001</v>
      </c>
      <c r="K31" s="111">
        <f>+K29+K30</f>
        <v>-38106.948380000002</v>
      </c>
      <c r="L31" s="49">
        <f>(K31/H31)</f>
        <v>0.43689498876102834</v>
      </c>
      <c r="M31" s="50">
        <f>+M29+M30</f>
        <v>-89632.089399999997</v>
      </c>
      <c r="N31" s="51">
        <f>+M31/J31</f>
        <v>1.0211006795425535</v>
      </c>
      <c r="O31" s="1"/>
      <c r="P31" s="2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2:85" x14ac:dyDescent="0.25">
      <c r="B32" s="52"/>
      <c r="C32" s="52"/>
      <c r="D32" s="53"/>
      <c r="E32" s="54"/>
      <c r="F32" s="53"/>
      <c r="G32" s="55"/>
      <c r="H32" s="53"/>
      <c r="I32" s="53"/>
      <c r="J32" s="53"/>
      <c r="K32" s="53"/>
      <c r="L32" s="54"/>
      <c r="M32" s="56"/>
      <c r="N32" s="5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2:85" ht="11.4" x14ac:dyDescent="0.2">
      <c r="B33" s="57"/>
      <c r="C33" s="57"/>
      <c r="D33" s="58"/>
      <c r="E33" s="59"/>
      <c r="F33" s="58"/>
      <c r="G33" s="60"/>
      <c r="H33" s="58"/>
      <c r="I33" s="58"/>
      <c r="J33" s="58"/>
      <c r="K33" s="58"/>
      <c r="L33" s="59"/>
      <c r="M33" s="61"/>
      <c r="N33" s="5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2:85" ht="11.4" x14ac:dyDescent="0.2">
      <c r="B34" s="57"/>
      <c r="C34" s="57"/>
      <c r="D34" s="58"/>
      <c r="E34" s="59"/>
      <c r="F34" s="58"/>
      <c r="G34" s="60"/>
      <c r="H34" s="58"/>
      <c r="I34" s="58"/>
      <c r="J34" s="58"/>
      <c r="K34" s="58"/>
      <c r="L34" s="59"/>
      <c r="M34" s="61"/>
      <c r="N34" s="5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2:85" x14ac:dyDescent="0.25">
      <c r="B35" s="62"/>
      <c r="C35" s="62"/>
      <c r="H35" s="63"/>
      <c r="I35" s="63"/>
      <c r="J35" s="63"/>
    </row>
    <row r="36" spans="2:85" x14ac:dyDescent="0.25">
      <c r="B36" s="3"/>
      <c r="C36" s="3"/>
      <c r="K36" s="3"/>
    </row>
    <row r="37" spans="2:85" x14ac:dyDescent="0.25">
      <c r="B37" s="3"/>
      <c r="C37" s="3"/>
      <c r="K37" s="3"/>
    </row>
    <row r="41" spans="2:85" x14ac:dyDescent="0.25">
      <c r="B41" s="3"/>
      <c r="C41" s="3"/>
      <c r="K41" s="3"/>
    </row>
    <row r="47" spans="2:85" x14ac:dyDescent="0.25">
      <c r="B47" s="3"/>
      <c r="C47" s="3"/>
      <c r="K47" s="3"/>
    </row>
    <row r="51" spans="2:11" x14ac:dyDescent="0.25">
      <c r="B51" s="3"/>
      <c r="C51" s="3"/>
      <c r="K51" s="3"/>
    </row>
  </sheetData>
  <phoneticPr fontId="0" type="noConversion"/>
  <pageMargins left="0.19685039370078741" right="0.78740157480314965" top="0.39370078740157483" bottom="0.39370078740157483" header="0.51181102362204722" footer="0.51181102362204722"/>
  <pageSetup paperSize="9" scale="84" orientation="landscape" r:id="rId1"/>
  <headerFooter alignWithMargins="0">
    <oddFooter>&amp;L&amp;8&amp;Z&amp;F</oddFooter>
  </headerFooter>
  <ignoredErrors>
    <ignoredError sqref="J31 L31 G29 L29:L30 E10:E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TA-vert.pl</vt:lpstr>
      <vt:lpstr>'TA-vert.pl'!Tulostusalue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Annikki Kempainen</dc:creator>
  <cp:lastModifiedBy>Berner Susanne</cp:lastModifiedBy>
  <cp:lastPrinted>2021-07-16T05:59:55Z</cp:lastPrinted>
  <dcterms:created xsi:type="dcterms:W3CDTF">2000-11-13T07:03:32Z</dcterms:created>
  <dcterms:modified xsi:type="dcterms:W3CDTF">2021-08-12T07:12:58Z</dcterms:modified>
</cp:coreProperties>
</file>