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TA-vert.pl" sheetId="1" r:id="rId1"/>
  </sheets>
  <definedNames>
    <definedName name="_xlnm.Print_Area" localSheetId="0">'TA-vert.pl'!$A$2:$N$31</definedName>
  </definedNames>
  <calcPr fullCalcOnLoad="1"/>
</workbook>
</file>

<file path=xl/sharedStrings.xml><?xml version="1.0" encoding="utf-8"?>
<sst xmlns="http://schemas.openxmlformats.org/spreadsheetml/2006/main" count="46" uniqueCount="30">
  <si>
    <t>ulk/sis</t>
  </si>
  <si>
    <t>%</t>
  </si>
  <si>
    <t>TA</t>
  </si>
  <si>
    <t xml:space="preserve">          Netto</t>
  </si>
  <si>
    <t xml:space="preserve">     YHTEENSÄ</t>
  </si>
  <si>
    <t xml:space="preserve">          Toimintatuotot</t>
  </si>
  <si>
    <t xml:space="preserve">          Toimintakulut</t>
  </si>
  <si>
    <t xml:space="preserve">         Toimintatuotot</t>
  </si>
  <si>
    <t xml:space="preserve">         Toimintakulut    </t>
  </si>
  <si>
    <t>1000 euroa</t>
  </si>
  <si>
    <t>Ennuste</t>
  </si>
  <si>
    <t xml:space="preserve">     TOIMINTA</t>
  </si>
  <si>
    <t>Toteutuma</t>
  </si>
  <si>
    <t>Tot.</t>
  </si>
  <si>
    <t>Tot. %</t>
  </si>
  <si>
    <t>Tot</t>
  </si>
  <si>
    <t>500 KIINTEISTÖTOIMI</t>
  </si>
  <si>
    <t>400  YMPÄRISTÖ- JA HAUTAUSTOIMI</t>
  </si>
  <si>
    <r>
      <t xml:space="preserve">          </t>
    </r>
    <r>
      <rPr>
        <b/>
        <sz val="10"/>
        <rFont val="Arial"/>
        <family val="2"/>
      </rPr>
      <t>Netto</t>
    </r>
  </si>
  <si>
    <t>110 YHTEINEN HALLINTO</t>
  </si>
  <si>
    <t>TA 2019</t>
  </si>
  <si>
    <t>300 YHTEISET SEURAKUNNALISET</t>
  </si>
  <si>
    <t xml:space="preserve">       TEHTÄVÄT</t>
  </si>
  <si>
    <t>200 SEURAKUNNALLINEN TOIMINTA</t>
  </si>
  <si>
    <t>KÄYTTÖTALOUSOSAN TOTEUTUMISVERTAILU PÄÄLUOKITTAIN 30.6.2020</t>
  </si>
  <si>
    <t>yhteensä</t>
  </si>
  <si>
    <t xml:space="preserve">TP </t>
  </si>
  <si>
    <t xml:space="preserve">Ta </t>
  </si>
  <si>
    <t>TA-</t>
  </si>
  <si>
    <t>muutokset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</si>
</sst>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#,##0_ ;\-#,##0\ "/>
    <numFmt numFmtId="175" formatCode="0;[Red]0"/>
    <numFmt numFmtId="176" formatCode="0.0\ %"/>
    <numFmt numFmtId="177" formatCode="#,##0\ [$€-1];[Red]\-#,##0\ [$€-1]"/>
    <numFmt numFmtId="178" formatCode="&quot;Kyllä&quot;;&quot;Kyllä&quot;;&quot;Ei&quot;"/>
    <numFmt numFmtId="179" formatCode="&quot;Tosi&quot;;&quot;Tosi&quot;;&quot;Epätosi&quot;"/>
    <numFmt numFmtId="180" formatCode="&quot;Käytössä&quot;;&quot;Käytössä&quot;;&quot;Ei käytössä&quot;"/>
    <numFmt numFmtId="181" formatCode="#,##0.0"/>
    <numFmt numFmtId="182" formatCode="#,##0.000"/>
    <numFmt numFmtId="183" formatCode="#,##0.0000"/>
    <numFmt numFmtId="184" formatCode="[$-40B]d\.\ mmmm&quot;ta &quot;yyyy"/>
    <numFmt numFmtId="185" formatCode="#,##0.00;\-#,##0.00;#,##0.00;@"/>
    <numFmt numFmtId="186" formatCode="0.0"/>
    <numFmt numFmtId="187" formatCode="0.000"/>
    <numFmt numFmtId="188" formatCode="0.000000"/>
    <numFmt numFmtId="189" formatCode="0.0000000"/>
    <numFmt numFmtId="190" formatCode="0.00000"/>
    <numFmt numFmtId="191" formatCode="0.0000"/>
    <numFmt numFmtId="192" formatCode="#,##0.00_ ;\-#,##0.00\ 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4" fontId="1" fillId="33" borderId="10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9" fontId="0" fillId="33" borderId="15" xfId="54" applyFont="1" applyFill="1" applyBorder="1" applyAlignment="1">
      <alignment/>
    </xf>
    <xf numFmtId="9" fontId="0" fillId="33" borderId="16" xfId="54" applyFont="1" applyFill="1" applyBorder="1" applyAlignment="1">
      <alignment/>
    </xf>
    <xf numFmtId="9" fontId="0" fillId="33" borderId="17" xfId="54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4" fillId="33" borderId="0" xfId="0" applyFont="1" applyFill="1" applyAlignment="1">
      <alignment/>
    </xf>
    <xf numFmtId="9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 horizontal="right"/>
    </xf>
    <xf numFmtId="3" fontId="1" fillId="33" borderId="13" xfId="0" applyNumberFormat="1" applyFont="1" applyFill="1" applyBorder="1" applyAlignment="1">
      <alignment horizontal="right"/>
    </xf>
    <xf numFmtId="3" fontId="46" fillId="33" borderId="13" xfId="0" applyNumberFormat="1" applyFont="1" applyFill="1" applyBorder="1" applyAlignment="1">
      <alignment horizontal="right"/>
    </xf>
    <xf numFmtId="3" fontId="1" fillId="33" borderId="16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 horizontal="right"/>
    </xf>
    <xf numFmtId="3" fontId="46" fillId="33" borderId="16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3" fontId="46" fillId="0" borderId="10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47" fillId="33" borderId="13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 horizontal="center"/>
    </xf>
    <xf numFmtId="3" fontId="47" fillId="33" borderId="13" xfId="0" applyNumberFormat="1" applyFont="1" applyFill="1" applyBorder="1" applyAlignment="1">
      <alignment horizontal="center"/>
    </xf>
    <xf numFmtId="3" fontId="1" fillId="33" borderId="25" xfId="0" applyNumberFormat="1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3" fontId="47" fillId="33" borderId="26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9" fontId="1" fillId="33" borderId="12" xfId="54" applyFont="1" applyFill="1" applyBorder="1" applyAlignment="1">
      <alignment/>
    </xf>
    <xf numFmtId="9" fontId="0" fillId="33" borderId="12" xfId="54" applyFont="1" applyFill="1" applyBorder="1" applyAlignment="1">
      <alignment/>
    </xf>
    <xf numFmtId="9" fontId="0" fillId="33" borderId="10" xfId="54" applyFont="1" applyFill="1" applyBorder="1" applyAlignment="1">
      <alignment/>
    </xf>
    <xf numFmtId="9" fontId="0" fillId="33" borderId="14" xfId="54" applyFont="1" applyFill="1" applyBorder="1" applyAlignment="1">
      <alignment/>
    </xf>
    <xf numFmtId="9" fontId="0" fillId="33" borderId="28" xfId="54" applyFont="1" applyFill="1" applyBorder="1" applyAlignment="1">
      <alignment/>
    </xf>
    <xf numFmtId="9" fontId="0" fillId="33" borderId="29" xfId="54" applyFont="1" applyFill="1" applyBorder="1" applyAlignment="1">
      <alignment/>
    </xf>
    <xf numFmtId="9" fontId="45" fillId="33" borderId="12" xfId="54" applyFont="1" applyFill="1" applyBorder="1" applyAlignment="1">
      <alignment/>
    </xf>
    <xf numFmtId="9" fontId="46" fillId="33" borderId="19" xfId="54" applyFont="1" applyFill="1" applyBorder="1" applyAlignment="1">
      <alignment/>
    </xf>
    <xf numFmtId="9" fontId="1" fillId="33" borderId="12" xfId="54" applyFont="1" applyFill="1" applyBorder="1" applyAlignment="1">
      <alignment horizontal="center"/>
    </xf>
    <xf numFmtId="9" fontId="1" fillId="33" borderId="19" xfId="54" applyFont="1" applyFill="1" applyBorder="1" applyAlignment="1">
      <alignment/>
    </xf>
    <xf numFmtId="9" fontId="1" fillId="33" borderId="30" xfId="54" applyFont="1" applyFill="1" applyBorder="1" applyAlignment="1">
      <alignment/>
    </xf>
    <xf numFmtId="9" fontId="1" fillId="33" borderId="31" xfId="54" applyFont="1" applyFill="1" applyBorder="1" applyAlignment="1">
      <alignment/>
    </xf>
    <xf numFmtId="9" fontId="1" fillId="33" borderId="14" xfId="54" applyFont="1" applyFill="1" applyBorder="1" applyAlignment="1">
      <alignment horizontal="center"/>
    </xf>
    <xf numFmtId="9" fontId="0" fillId="33" borderId="32" xfId="54" applyFont="1" applyFill="1" applyBorder="1" applyAlignment="1">
      <alignment/>
    </xf>
    <xf numFmtId="3" fontId="1" fillId="34" borderId="13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3" fontId="46" fillId="34" borderId="10" xfId="0" applyNumberFormat="1" applyFont="1" applyFill="1" applyBorder="1" applyAlignment="1">
      <alignment/>
    </xf>
    <xf numFmtId="3" fontId="46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44" fillId="34" borderId="12" xfId="0" applyNumberFormat="1" applyFont="1" applyFill="1" applyBorder="1" applyAlignment="1">
      <alignment horizontal="right"/>
    </xf>
    <xf numFmtId="3" fontId="45" fillId="34" borderId="0" xfId="0" applyNumberFormat="1" applyFont="1" applyFill="1" applyBorder="1" applyAlignment="1">
      <alignment horizontal="right"/>
    </xf>
    <xf numFmtId="3" fontId="44" fillId="33" borderId="0" xfId="0" applyNumberFormat="1" applyFont="1" applyFill="1" applyBorder="1" applyAlignment="1">
      <alignment horizontal="right"/>
    </xf>
    <xf numFmtId="3" fontId="0" fillId="33" borderId="12" xfId="0" applyNumberFormat="1" applyFont="1" applyFill="1" applyBorder="1" applyAlignment="1">
      <alignment horizontal="right"/>
    </xf>
    <xf numFmtId="3" fontId="44" fillId="34" borderId="25" xfId="0" applyNumberFormat="1" applyFont="1" applyFill="1" applyBorder="1" applyAlignment="1">
      <alignment horizontal="right"/>
    </xf>
    <xf numFmtId="3" fontId="45" fillId="34" borderId="11" xfId="0" applyNumberFormat="1" applyFont="1" applyFill="1" applyBorder="1" applyAlignment="1">
      <alignment horizontal="right"/>
    </xf>
    <xf numFmtId="3" fontId="46" fillId="0" borderId="18" xfId="0" applyNumberFormat="1" applyFont="1" applyFill="1" applyBorder="1" applyAlignment="1">
      <alignment horizontal="right"/>
    </xf>
    <xf numFmtId="3" fontId="47" fillId="33" borderId="11" xfId="0" applyNumberFormat="1" applyFont="1" applyFill="1" applyBorder="1" applyAlignment="1">
      <alignment horizontal="center"/>
    </xf>
    <xf numFmtId="3" fontId="45" fillId="33" borderId="11" xfId="0" applyNumberFormat="1" applyFont="1" applyFill="1" applyBorder="1" applyAlignment="1">
      <alignment horizontal="right"/>
    </xf>
    <xf numFmtId="3" fontId="44" fillId="33" borderId="11" xfId="0" applyNumberFormat="1" applyFont="1" applyFill="1" applyBorder="1" applyAlignment="1">
      <alignment horizontal="right"/>
    </xf>
    <xf numFmtId="3" fontId="0" fillId="33" borderId="11" xfId="0" applyNumberFormat="1" applyFont="1" applyFill="1" applyBorder="1" applyAlignment="1">
      <alignment horizontal="right"/>
    </xf>
    <xf numFmtId="3" fontId="46" fillId="0" borderId="11" xfId="0" applyNumberFormat="1" applyFont="1" applyFill="1" applyBorder="1" applyAlignment="1">
      <alignment horizontal="right"/>
    </xf>
    <xf numFmtId="3" fontId="44" fillId="33" borderId="25" xfId="0" applyNumberFormat="1" applyFont="1" applyFill="1" applyBorder="1" applyAlignment="1">
      <alignment horizontal="right"/>
    </xf>
    <xf numFmtId="3" fontId="46" fillId="33" borderId="11" xfId="0" applyNumberFormat="1" applyFont="1" applyFill="1" applyBorder="1" applyAlignment="1">
      <alignment horizontal="right"/>
    </xf>
    <xf numFmtId="3" fontId="46" fillId="33" borderId="27" xfId="0" applyNumberFormat="1" applyFont="1" applyFill="1" applyBorder="1" applyAlignment="1">
      <alignment horizontal="right"/>
    </xf>
    <xf numFmtId="3" fontId="44" fillId="33" borderId="13" xfId="0" applyNumberFormat="1" applyFont="1" applyFill="1" applyBorder="1" applyAlignment="1">
      <alignment horizontal="right"/>
    </xf>
    <xf numFmtId="3" fontId="46" fillId="34" borderId="10" xfId="0" applyNumberFormat="1" applyFont="1" applyFill="1" applyBorder="1" applyAlignment="1">
      <alignment horizontal="right"/>
    </xf>
    <xf numFmtId="3" fontId="1" fillId="33" borderId="12" xfId="0" applyNumberFormat="1" applyFont="1" applyFill="1" applyBorder="1" applyAlignment="1">
      <alignment horizontal="right"/>
    </xf>
    <xf numFmtId="3" fontId="46" fillId="33" borderId="12" xfId="0" applyNumberFormat="1" applyFont="1" applyFill="1" applyBorder="1" applyAlignment="1">
      <alignment horizontal="right"/>
    </xf>
    <xf numFmtId="3" fontId="46" fillId="33" borderId="31" xfId="0" applyNumberFormat="1" applyFont="1" applyFill="1" applyBorder="1" applyAlignment="1">
      <alignment horizontal="right"/>
    </xf>
    <xf numFmtId="3" fontId="45" fillId="34" borderId="12" xfId="0" applyNumberFormat="1" applyFont="1" applyFill="1" applyBorder="1" applyAlignment="1">
      <alignment horizontal="right"/>
    </xf>
    <xf numFmtId="3" fontId="46" fillId="0" borderId="19" xfId="0" applyNumberFormat="1" applyFont="1" applyFill="1" applyBorder="1" applyAlignment="1">
      <alignment horizontal="right"/>
    </xf>
    <xf numFmtId="3" fontId="47" fillId="33" borderId="12" xfId="0" applyNumberFormat="1" applyFont="1" applyFill="1" applyBorder="1" applyAlignment="1">
      <alignment horizontal="center"/>
    </xf>
    <xf numFmtId="3" fontId="45" fillId="33" borderId="12" xfId="0" applyNumberFormat="1" applyFont="1" applyFill="1" applyBorder="1" applyAlignment="1">
      <alignment horizontal="right"/>
    </xf>
    <xf numFmtId="3" fontId="44" fillId="33" borderId="12" xfId="0" applyNumberFormat="1" applyFont="1" applyFill="1" applyBorder="1" applyAlignment="1">
      <alignment horizontal="right"/>
    </xf>
    <xf numFmtId="3" fontId="44" fillId="33" borderId="30" xfId="0" applyNumberFormat="1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14" fontId="0" fillId="33" borderId="0" xfId="0" applyNumberFormat="1" applyFont="1" applyFill="1" applyAlignment="1">
      <alignment/>
    </xf>
    <xf numFmtId="14" fontId="1" fillId="33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9" fontId="0" fillId="33" borderId="0" xfId="0" applyNumberFormat="1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 horizontal="right"/>
    </xf>
    <xf numFmtId="9" fontId="49" fillId="33" borderId="0" xfId="0" applyNumberFormat="1" applyFont="1" applyFill="1" applyBorder="1" applyAlignment="1">
      <alignment/>
    </xf>
    <xf numFmtId="9" fontId="48" fillId="33" borderId="0" xfId="0" applyNumberFormat="1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3" fontId="45" fillId="0" borderId="13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51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3.28125" style="24" customWidth="1"/>
    <col min="2" max="2" width="40.421875" style="19" customWidth="1"/>
    <col min="3" max="3" width="12.28125" style="19" customWidth="1"/>
    <col min="4" max="4" width="11.28125" style="18" bestFit="1" customWidth="1"/>
    <col min="5" max="5" width="6.28125" style="18" customWidth="1"/>
    <col min="6" max="6" width="9.7109375" style="18" customWidth="1"/>
    <col min="7" max="7" width="10.421875" style="19" customWidth="1"/>
    <col min="8" max="8" width="10.7109375" style="19" customWidth="1"/>
    <col min="9" max="9" width="10.8515625" style="19" customWidth="1"/>
    <col min="10" max="10" width="10.7109375" style="19" customWidth="1"/>
    <col min="11" max="11" width="11.28125" style="19" bestFit="1" customWidth="1"/>
    <col min="12" max="12" width="8.57421875" style="19" customWidth="1"/>
    <col min="13" max="13" width="11.28125" style="19" bestFit="1" customWidth="1"/>
    <col min="14" max="14" width="8.28125" style="19" customWidth="1"/>
    <col min="15" max="15" width="9.140625" style="19" customWidth="1"/>
    <col min="16" max="16" width="23.00390625" style="19" customWidth="1"/>
    <col min="17" max="16384" width="9.140625" style="19" customWidth="1"/>
  </cols>
  <sheetData>
    <row r="1" ht="6" customHeight="1">
      <c r="N1" s="99"/>
    </row>
    <row r="2" spans="2:11" ht="12.75">
      <c r="B2" s="18" t="s">
        <v>24</v>
      </c>
      <c r="C2" s="18"/>
      <c r="F2" s="100"/>
      <c r="G2" s="99"/>
      <c r="H2" s="99"/>
      <c r="I2" s="99"/>
      <c r="J2" s="99"/>
      <c r="K2" s="18"/>
    </row>
    <row r="3" spans="2:4" ht="13.5" thickBot="1">
      <c r="B3" s="19" t="s">
        <v>0</v>
      </c>
      <c r="D3" s="19"/>
    </row>
    <row r="4" spans="2:85" ht="12.75">
      <c r="B4" s="25"/>
      <c r="C4" s="26"/>
      <c r="D4" s="27"/>
      <c r="E4" s="28"/>
      <c r="F4" s="27"/>
      <c r="G4" s="29"/>
      <c r="H4" s="25"/>
      <c r="I4" s="30"/>
      <c r="J4" s="30"/>
      <c r="K4" s="27"/>
      <c r="L4" s="30"/>
      <c r="M4" s="27"/>
      <c r="N4" s="31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</row>
    <row r="5" spans="2:85" ht="12.75">
      <c r="B5" s="32" t="s">
        <v>9</v>
      </c>
      <c r="C5" s="5"/>
      <c r="D5" s="5" t="s">
        <v>12</v>
      </c>
      <c r="E5" s="4" t="s">
        <v>13</v>
      </c>
      <c r="F5" s="5" t="s">
        <v>26</v>
      </c>
      <c r="G5" s="6" t="s">
        <v>15</v>
      </c>
      <c r="H5" s="3" t="s">
        <v>27</v>
      </c>
      <c r="I5" s="5" t="s">
        <v>28</v>
      </c>
      <c r="J5" s="4" t="s">
        <v>2</v>
      </c>
      <c r="K5" s="5" t="s">
        <v>12</v>
      </c>
      <c r="L5" s="4" t="s">
        <v>13</v>
      </c>
      <c r="M5" s="5" t="s">
        <v>10</v>
      </c>
      <c r="N5" s="6" t="s">
        <v>14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</row>
    <row r="6" spans="2:85" ht="12.75">
      <c r="B6" s="33"/>
      <c r="C6" s="16" t="s">
        <v>20</v>
      </c>
      <c r="D6" s="1">
        <v>43646</v>
      </c>
      <c r="E6" s="15" t="s">
        <v>1</v>
      </c>
      <c r="F6" s="16">
        <v>2019</v>
      </c>
      <c r="G6" s="17" t="s">
        <v>1</v>
      </c>
      <c r="H6" s="14">
        <v>2020</v>
      </c>
      <c r="I6" s="16" t="s">
        <v>29</v>
      </c>
      <c r="J6" s="15" t="s">
        <v>25</v>
      </c>
      <c r="K6" s="1">
        <v>44012</v>
      </c>
      <c r="L6" s="15" t="s">
        <v>1</v>
      </c>
      <c r="M6" s="16">
        <v>2020</v>
      </c>
      <c r="N6" s="17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</row>
    <row r="7" spans="2:85" ht="18" customHeight="1">
      <c r="B7" s="7" t="s">
        <v>19</v>
      </c>
      <c r="C7" s="10"/>
      <c r="D7" s="9"/>
      <c r="E7" s="53"/>
      <c r="F7" s="9"/>
      <c r="G7" s="56"/>
      <c r="H7" s="76"/>
      <c r="I7" s="72"/>
      <c r="J7" s="72"/>
      <c r="K7" s="67"/>
      <c r="L7" s="54"/>
      <c r="M7" s="45"/>
      <c r="N7" s="4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</row>
    <row r="8" spans="2:85" ht="12.75">
      <c r="B8" s="2" t="s">
        <v>5</v>
      </c>
      <c r="C8" s="35">
        <v>846.6</v>
      </c>
      <c r="D8" s="10">
        <v>203.15149</v>
      </c>
      <c r="E8" s="54">
        <f>(D8/C8)</f>
        <v>0.2399615993385306</v>
      </c>
      <c r="F8" s="10">
        <v>882.007</v>
      </c>
      <c r="G8" s="56">
        <f>+F8/C8</f>
        <v>1.041822584455469</v>
      </c>
      <c r="H8" s="77">
        <v>904.46</v>
      </c>
      <c r="I8" s="92"/>
      <c r="J8" s="73">
        <f>+H8+I8</f>
        <v>904.46</v>
      </c>
      <c r="K8" s="68">
        <v>263.728</v>
      </c>
      <c r="L8" s="59">
        <f>(K8/H8)</f>
        <v>0.2915861397961214</v>
      </c>
      <c r="M8" s="34">
        <f>+J8</f>
        <v>904.46</v>
      </c>
      <c r="N8" s="56">
        <f>+M8/J8</f>
        <v>1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</row>
    <row r="9" spans="2:85" ht="12.75">
      <c r="B9" s="2" t="s">
        <v>6</v>
      </c>
      <c r="C9" s="35">
        <v>-9685.353</v>
      </c>
      <c r="D9" s="71">
        <v>-4710.18354</v>
      </c>
      <c r="E9" s="54">
        <f>(D9/C9)</f>
        <v>0.486320275574881</v>
      </c>
      <c r="F9" s="10">
        <v>-9637.55</v>
      </c>
      <c r="G9" s="56">
        <f aca="true" t="shared" si="0" ref="G9:G31">+F9/C9</f>
        <v>0.9950644029185101</v>
      </c>
      <c r="H9" s="77">
        <v>-10364.46</v>
      </c>
      <c r="I9" s="92">
        <v>490.179</v>
      </c>
      <c r="J9" s="73">
        <f>+H9+I9</f>
        <v>-9874.280999999999</v>
      </c>
      <c r="K9" s="68">
        <f>+-4556.653-23.891</f>
        <v>-4580.544</v>
      </c>
      <c r="L9" s="59">
        <f>(K9/H9)</f>
        <v>0.44194719261784987</v>
      </c>
      <c r="M9" s="34">
        <f>+J9</f>
        <v>-9874.280999999999</v>
      </c>
      <c r="N9" s="56">
        <f>+M9/J9</f>
        <v>1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</row>
    <row r="10" spans="2:85" ht="12.75">
      <c r="B10" s="46" t="s">
        <v>3</v>
      </c>
      <c r="C10" s="42">
        <v>-8838.752999999999</v>
      </c>
      <c r="D10" s="41">
        <f>SUM(D8:D9)</f>
        <v>-4507.03205</v>
      </c>
      <c r="E10" s="55">
        <f>(D10/C10)</f>
        <v>0.5099171851504393</v>
      </c>
      <c r="F10" s="41">
        <f>SUM(F8:F9)</f>
        <v>-8755.543</v>
      </c>
      <c r="G10" s="57">
        <f t="shared" si="0"/>
        <v>0.9905857760704481</v>
      </c>
      <c r="H10" s="78">
        <f>H8+H9</f>
        <v>-9460</v>
      </c>
      <c r="I10" s="93">
        <f>I8+I9</f>
        <v>490.179</v>
      </c>
      <c r="J10" s="88">
        <f>+H10+I10</f>
        <v>-8969.821</v>
      </c>
      <c r="K10" s="69">
        <f>SUM(K8:K9)</f>
        <v>-4316.816</v>
      </c>
      <c r="L10" s="60">
        <f>(K10/H10)</f>
        <v>0.45632304439746296</v>
      </c>
      <c r="M10" s="43">
        <f>M8+M9</f>
        <v>-8969.821</v>
      </c>
      <c r="N10" s="57">
        <f>+M10/J10</f>
        <v>1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</row>
    <row r="11" spans="2:85" ht="18" customHeight="1">
      <c r="B11" s="7" t="s">
        <v>23</v>
      </c>
      <c r="C11" s="9"/>
      <c r="D11" s="47"/>
      <c r="E11" s="54"/>
      <c r="F11" s="47"/>
      <c r="G11" s="56"/>
      <c r="H11" s="79"/>
      <c r="I11" s="94"/>
      <c r="J11" s="73"/>
      <c r="K11" s="47"/>
      <c r="L11" s="61"/>
      <c r="M11" s="48"/>
      <c r="N11" s="65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</row>
    <row r="12" spans="2:85" ht="12.75">
      <c r="B12" s="2" t="s">
        <v>5</v>
      </c>
      <c r="C12" s="35">
        <v>6879.096</v>
      </c>
      <c r="D12" s="10">
        <v>2928.8217400000003</v>
      </c>
      <c r="E12" s="54">
        <f>(D12/C12)</f>
        <v>0.42575677676252816</v>
      </c>
      <c r="F12" s="10">
        <v>7945.911</v>
      </c>
      <c r="G12" s="56">
        <f t="shared" si="0"/>
        <v>1.155080696649676</v>
      </c>
      <c r="H12" s="80">
        <v>7576.11</v>
      </c>
      <c r="I12" s="95"/>
      <c r="J12" s="109">
        <f>+H12+I12</f>
        <v>7576.11</v>
      </c>
      <c r="K12" s="68">
        <v>2006.013</v>
      </c>
      <c r="L12" s="54">
        <f>(K12/H12)</f>
        <v>0.26478139836934783</v>
      </c>
      <c r="M12" s="108">
        <f>+J12-1000</f>
        <v>6576.11</v>
      </c>
      <c r="N12" s="56">
        <f>+M12/J12</f>
        <v>0.8680061403543508</v>
      </c>
      <c r="O12" s="24"/>
      <c r="P12" s="111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</row>
    <row r="13" spans="2:85" ht="12.75">
      <c r="B13" s="2" t="s">
        <v>6</v>
      </c>
      <c r="C13" s="35">
        <v>-56545.24</v>
      </c>
      <c r="D13" s="10">
        <v>-28308.748359999998</v>
      </c>
      <c r="E13" s="54">
        <f>(D13/C13)</f>
        <v>0.5006389284049373</v>
      </c>
      <c r="F13" s="10">
        <v>-57771.449</v>
      </c>
      <c r="G13" s="56">
        <f t="shared" si="0"/>
        <v>1.0216854504464037</v>
      </c>
      <c r="H13" s="80">
        <v>-56640.336</v>
      </c>
      <c r="I13" s="95">
        <v>-330.535</v>
      </c>
      <c r="J13" s="109">
        <f>+H13+I13</f>
        <v>-56970.87100000001</v>
      </c>
      <c r="K13" s="68">
        <v>-27414.381</v>
      </c>
      <c r="L13" s="54">
        <f>(K13/H13)</f>
        <v>0.48400809274860235</v>
      </c>
      <c r="M13" s="34">
        <f>+J13</f>
        <v>-56970.87100000001</v>
      </c>
      <c r="N13" s="56">
        <f>+M13/J13</f>
        <v>1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</row>
    <row r="14" spans="2:85" ht="12.75">
      <c r="B14" s="46" t="s">
        <v>3</v>
      </c>
      <c r="C14" s="42">
        <v>-49666.144</v>
      </c>
      <c r="D14" s="41">
        <f>SUM(D12:D13)</f>
        <v>-25379.92662</v>
      </c>
      <c r="E14" s="55">
        <f>(D14/C14)</f>
        <v>0.511010611574758</v>
      </c>
      <c r="F14" s="41">
        <f>SUM(F12:F13)</f>
        <v>-49825.538</v>
      </c>
      <c r="G14" s="57">
        <f t="shared" si="0"/>
        <v>1.0032093089409155</v>
      </c>
      <c r="H14" s="78">
        <f>H12+H13</f>
        <v>-49064.226</v>
      </c>
      <c r="I14" s="93">
        <f>I12+I13</f>
        <v>-330.535</v>
      </c>
      <c r="J14" s="110">
        <f>+H14+I14</f>
        <v>-49394.761000000006</v>
      </c>
      <c r="K14" s="41">
        <f>SUM(K12:K13)</f>
        <v>-25408.368000000002</v>
      </c>
      <c r="L14" s="62">
        <f>(K14/H14)</f>
        <v>0.5178593462373177</v>
      </c>
      <c r="M14" s="43">
        <f>M12+M13</f>
        <v>-50394.761000000006</v>
      </c>
      <c r="N14" s="57">
        <f>+M14/J14</f>
        <v>1.020245062021861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</row>
    <row r="15" spans="1:85" ht="20.25" customHeight="1">
      <c r="A15" s="22"/>
      <c r="B15" s="7" t="s">
        <v>21</v>
      </c>
      <c r="C15" s="35"/>
      <c r="D15" s="9"/>
      <c r="E15" s="54"/>
      <c r="F15" s="9"/>
      <c r="G15" s="56"/>
      <c r="H15" s="81"/>
      <c r="I15" s="96"/>
      <c r="J15" s="73"/>
      <c r="K15" s="9"/>
      <c r="L15" s="53"/>
      <c r="M15" s="45"/>
      <c r="N15" s="56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</row>
    <row r="16" spans="1:85" ht="12.75">
      <c r="A16" s="22" t="s">
        <v>11</v>
      </c>
      <c r="B16" s="7" t="s">
        <v>22</v>
      </c>
      <c r="C16" s="35"/>
      <c r="D16" s="9"/>
      <c r="E16" s="54"/>
      <c r="F16" s="9"/>
      <c r="G16" s="56"/>
      <c r="H16" s="81"/>
      <c r="I16" s="96"/>
      <c r="J16" s="73"/>
      <c r="K16" s="9"/>
      <c r="L16" s="53"/>
      <c r="M16" s="45"/>
      <c r="N16" s="56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</row>
    <row r="17" spans="2:85" ht="12.75">
      <c r="B17" s="2" t="s">
        <v>5</v>
      </c>
      <c r="C17" s="35">
        <v>4997.584</v>
      </c>
      <c r="D17" s="10">
        <v>2270.11001</v>
      </c>
      <c r="E17" s="54">
        <f>(D17/C17)</f>
        <v>0.4542414914886873</v>
      </c>
      <c r="F17" s="10">
        <v>5214.176</v>
      </c>
      <c r="G17" s="56">
        <f t="shared" si="0"/>
        <v>1.0433393415698466</v>
      </c>
      <c r="H17" s="82">
        <v>4782.262</v>
      </c>
      <c r="I17" s="75"/>
      <c r="J17" s="73">
        <f>+H17+I17</f>
        <v>4782.262</v>
      </c>
      <c r="K17" s="10">
        <v>1724.989</v>
      </c>
      <c r="L17" s="54">
        <f>(K17/H17)</f>
        <v>0.3607056660634654</v>
      </c>
      <c r="M17" s="34">
        <f>+J17</f>
        <v>4782.262</v>
      </c>
      <c r="N17" s="56">
        <f>+M17/J17</f>
        <v>1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</row>
    <row r="18" spans="2:85" ht="12.75">
      <c r="B18" s="2" t="s">
        <v>6</v>
      </c>
      <c r="C18" s="35">
        <v>-23029.897</v>
      </c>
      <c r="D18" s="71">
        <v>-11915.14044</v>
      </c>
      <c r="E18" s="54">
        <f>(D18/C18)</f>
        <v>0.5173770616516434</v>
      </c>
      <c r="F18" s="10">
        <v>-24418.393</v>
      </c>
      <c r="G18" s="56">
        <f t="shared" si="0"/>
        <v>1.0602910208413003</v>
      </c>
      <c r="H18" s="82">
        <v>-26982.988</v>
      </c>
      <c r="I18" s="75">
        <v>-87.692</v>
      </c>
      <c r="J18" s="73">
        <f>+H18+I18</f>
        <v>-27070.68</v>
      </c>
      <c r="K18" s="71">
        <v>-13296.375</v>
      </c>
      <c r="L18" s="54">
        <f>(K18/H18)</f>
        <v>0.49276881418766516</v>
      </c>
      <c r="M18" s="34">
        <f>+J18</f>
        <v>-27070.68</v>
      </c>
      <c r="N18" s="56">
        <f>(M18/H18)</f>
        <v>1.0032498995292887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</row>
    <row r="19" spans="2:85" ht="12.75">
      <c r="B19" s="46" t="s">
        <v>3</v>
      </c>
      <c r="C19" s="42">
        <v>-18032.313000000002</v>
      </c>
      <c r="D19" s="41">
        <f>SUM(D17:D18)</f>
        <v>-9645.030429999999</v>
      </c>
      <c r="E19" s="55">
        <f>(D19/C19)</f>
        <v>0.5348748344153076</v>
      </c>
      <c r="F19" s="41">
        <f>SUM(F17:F18)</f>
        <v>-19204.217</v>
      </c>
      <c r="G19" s="57">
        <f t="shared" si="0"/>
        <v>1.0649891114911325</v>
      </c>
      <c r="H19" s="78">
        <f>H17+H18</f>
        <v>-22200.726000000002</v>
      </c>
      <c r="I19" s="93">
        <f>I17+I18</f>
        <v>-87.692</v>
      </c>
      <c r="J19" s="88">
        <f>+H19+I19</f>
        <v>-22288.418</v>
      </c>
      <c r="K19" s="41">
        <f>SUM(K17:K18)</f>
        <v>-11571.386</v>
      </c>
      <c r="L19" s="62">
        <f>(K19/H19)</f>
        <v>0.52121655841345</v>
      </c>
      <c r="M19" s="43">
        <f>M17+M18</f>
        <v>-22288.418</v>
      </c>
      <c r="N19" s="57">
        <f>(M19/H19)</f>
        <v>1.0039499609156926</v>
      </c>
      <c r="O19" s="24"/>
      <c r="P19" s="111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</row>
    <row r="20" spans="2:85" ht="18.75" customHeight="1">
      <c r="B20" s="7" t="s">
        <v>17</v>
      </c>
      <c r="C20" s="35"/>
      <c r="D20" s="9"/>
      <c r="E20" s="54"/>
      <c r="F20" s="9"/>
      <c r="G20" s="56"/>
      <c r="H20" s="81"/>
      <c r="I20" s="87"/>
      <c r="J20" s="73"/>
      <c r="K20" s="9"/>
      <c r="L20" s="53"/>
      <c r="M20" s="45"/>
      <c r="N20" s="56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</row>
    <row r="21" spans="2:85" ht="12.75">
      <c r="B21" s="2" t="s">
        <v>5</v>
      </c>
      <c r="C21" s="35">
        <v>3191.104</v>
      </c>
      <c r="D21" s="10">
        <v>1476.4263500000002</v>
      </c>
      <c r="E21" s="54">
        <f>(D21/C21)</f>
        <v>0.46266945546118216</v>
      </c>
      <c r="F21" s="10">
        <v>3357.826</v>
      </c>
      <c r="G21" s="56">
        <f t="shared" si="0"/>
        <v>1.0522458685144702</v>
      </c>
      <c r="H21" s="82">
        <v>3158.568</v>
      </c>
      <c r="I21" s="35"/>
      <c r="J21" s="73">
        <f>+H21+I21</f>
        <v>3158.568</v>
      </c>
      <c r="K21" s="10">
        <v>1655.963</v>
      </c>
      <c r="L21" s="54">
        <f>(K21/H21)</f>
        <v>0.5242765075819168</v>
      </c>
      <c r="M21" s="34">
        <f>+J21</f>
        <v>3158.568</v>
      </c>
      <c r="N21" s="56">
        <f>+M21/J21</f>
        <v>1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2:85" ht="12.75">
      <c r="B22" s="2" t="s">
        <v>6</v>
      </c>
      <c r="C22" s="35">
        <v>-8074.099</v>
      </c>
      <c r="D22" s="10">
        <v>-3854.8589300000003</v>
      </c>
      <c r="E22" s="54">
        <f>(D22/C22)</f>
        <v>0.477435182551019</v>
      </c>
      <c r="F22" s="10">
        <v>-8074.509</v>
      </c>
      <c r="G22" s="56">
        <f t="shared" si="0"/>
        <v>1.000050779659749</v>
      </c>
      <c r="H22" s="82">
        <v>-8058.568</v>
      </c>
      <c r="I22" s="35">
        <v>-62.958</v>
      </c>
      <c r="J22" s="73">
        <f>+H22+I22</f>
        <v>-8121.526</v>
      </c>
      <c r="K22" s="10">
        <v>-3878.233</v>
      </c>
      <c r="L22" s="54">
        <f>(K22/H22)</f>
        <v>0.48125585091544804</v>
      </c>
      <c r="M22" s="34">
        <f>+J22</f>
        <v>-8121.526</v>
      </c>
      <c r="N22" s="56">
        <f>+M22/J22</f>
        <v>1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2:85" ht="12.75">
      <c r="B23" s="46" t="s">
        <v>3</v>
      </c>
      <c r="C23" s="42">
        <v>-4882.995000000001</v>
      </c>
      <c r="D23" s="41">
        <f>SUM(D21:D22)</f>
        <v>-2378.43258</v>
      </c>
      <c r="E23" s="55">
        <f>(D23/C23)</f>
        <v>0.4870847871029972</v>
      </c>
      <c r="F23" s="41">
        <f>SUM(F21:F22)</f>
        <v>-4716.683</v>
      </c>
      <c r="G23" s="57">
        <f t="shared" si="0"/>
        <v>0.9659405754050535</v>
      </c>
      <c r="H23" s="78">
        <f>H21+H22</f>
        <v>-4900</v>
      </c>
      <c r="I23" s="93">
        <f>I21+I22</f>
        <v>-62.958</v>
      </c>
      <c r="J23" s="88">
        <f>+H23+I23</f>
        <v>-4962.958</v>
      </c>
      <c r="K23" s="41">
        <f>SUM(K21:K22)</f>
        <v>-2222.2700000000004</v>
      </c>
      <c r="L23" s="62">
        <f>(K23/H23)</f>
        <v>0.4535244897959185</v>
      </c>
      <c r="M23" s="43">
        <f>M21+M22</f>
        <v>-4962.958</v>
      </c>
      <c r="N23" s="57">
        <f>+M23/J23</f>
        <v>1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2:85" ht="19.5" customHeight="1">
      <c r="B24" s="7" t="s">
        <v>16</v>
      </c>
      <c r="C24" s="35"/>
      <c r="D24" s="9"/>
      <c r="E24" s="54"/>
      <c r="F24" s="9"/>
      <c r="G24" s="56"/>
      <c r="H24" s="81"/>
      <c r="I24" s="96"/>
      <c r="J24" s="74"/>
      <c r="K24" s="9"/>
      <c r="L24" s="53"/>
      <c r="M24" s="45"/>
      <c r="N24" s="56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</row>
    <row r="25" spans="2:85" ht="12.75">
      <c r="B25" s="2" t="s">
        <v>7</v>
      </c>
      <c r="C25" s="35">
        <v>17820.389</v>
      </c>
      <c r="D25" s="10">
        <v>8140.74157</v>
      </c>
      <c r="E25" s="54">
        <f>(D25/C25)</f>
        <v>0.4568217657874921</v>
      </c>
      <c r="F25" s="10">
        <v>18072.211</v>
      </c>
      <c r="G25" s="56">
        <f t="shared" si="0"/>
        <v>1.0141311168908826</v>
      </c>
      <c r="H25" s="82">
        <v>17919.448</v>
      </c>
      <c r="I25" s="75"/>
      <c r="J25" s="75">
        <f>+H25+I25</f>
        <v>17919.448</v>
      </c>
      <c r="K25" s="10">
        <v>8744.864</v>
      </c>
      <c r="L25" s="54">
        <f>(K25/H25)</f>
        <v>0.4880096752980337</v>
      </c>
      <c r="M25" s="34">
        <f>+J25</f>
        <v>17919.448</v>
      </c>
      <c r="N25" s="56">
        <f>+M25/J25</f>
        <v>1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</row>
    <row r="26" spans="2:85" ht="12.75">
      <c r="B26" s="2" t="s">
        <v>8</v>
      </c>
      <c r="C26" s="35">
        <v>-21532.743</v>
      </c>
      <c r="D26" s="10">
        <v>-7050.862440000001</v>
      </c>
      <c r="E26" s="54">
        <f>(D26/C26)</f>
        <v>0.3274484091506596</v>
      </c>
      <c r="F26" s="10">
        <v>-19185.132</v>
      </c>
      <c r="G26" s="56">
        <f t="shared" si="0"/>
        <v>0.890974828427572</v>
      </c>
      <c r="H26" s="82">
        <v>-22744.448</v>
      </c>
      <c r="I26" s="75">
        <f>-787-8.994</f>
        <v>-795.994</v>
      </c>
      <c r="J26" s="75">
        <f aca="true" t="shared" si="1" ref="J26:J31">+H26+I26</f>
        <v>-23540.442</v>
      </c>
      <c r="K26" s="10">
        <f>-7845.4542-136.761-0.491-115.353</f>
        <v>-8098.059200000001</v>
      </c>
      <c r="L26" s="54">
        <f>(K26/H26)</f>
        <v>0.35604553691520674</v>
      </c>
      <c r="M26" s="34">
        <f>+J26</f>
        <v>-23540.442</v>
      </c>
      <c r="N26" s="56">
        <f>+M26/J26</f>
        <v>1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</row>
    <row r="27" spans="2:85" ht="12.75">
      <c r="B27" s="2" t="s">
        <v>3</v>
      </c>
      <c r="C27" s="42">
        <v>-3712.3539999999994</v>
      </c>
      <c r="D27" s="9">
        <f>SUM(D25:D26)</f>
        <v>1089.8791299999993</v>
      </c>
      <c r="E27" s="55">
        <f>(D27/C27)</f>
        <v>-0.29358168159609765</v>
      </c>
      <c r="F27" s="9">
        <f>SUM(F25:F26)</f>
        <v>-1112.921000000002</v>
      </c>
      <c r="G27" s="57">
        <f t="shared" si="0"/>
        <v>0.29978848999852986</v>
      </c>
      <c r="H27" s="83">
        <f>H25+H26</f>
        <v>-4825</v>
      </c>
      <c r="I27" s="83">
        <f>I25+I26</f>
        <v>-795.994</v>
      </c>
      <c r="J27" s="42">
        <f>+H27+I27</f>
        <v>-5620.994</v>
      </c>
      <c r="K27" s="9">
        <f>SUM(K25:K26)</f>
        <v>646.804799999999</v>
      </c>
      <c r="L27" s="53">
        <f>(K27/H27)</f>
        <v>-0.13405280829015523</v>
      </c>
      <c r="M27" s="70">
        <f>M25+M26</f>
        <v>-5620.993999999999</v>
      </c>
      <c r="N27" s="56">
        <f>+M27/J27</f>
        <v>0.9999999999999999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</row>
    <row r="28" spans="2:85" ht="18.75" customHeight="1">
      <c r="B28" s="49" t="s">
        <v>4</v>
      </c>
      <c r="C28" s="35"/>
      <c r="D28" s="50"/>
      <c r="E28" s="54"/>
      <c r="F28" s="50"/>
      <c r="G28" s="56"/>
      <c r="H28" s="84"/>
      <c r="I28" s="97"/>
      <c r="J28" s="75"/>
      <c r="K28" s="50"/>
      <c r="L28" s="63"/>
      <c r="M28" s="51"/>
      <c r="N28" s="66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</row>
    <row r="29" spans="2:85" ht="12.75">
      <c r="B29" s="7" t="s">
        <v>5</v>
      </c>
      <c r="C29" s="36">
        <f>+C25+C21+C12+C17+C8</f>
        <v>33734.773</v>
      </c>
      <c r="D29" s="36">
        <f>+D25+D21+D12+D17+D8</f>
        <v>15019.25116</v>
      </c>
      <c r="E29" s="54">
        <f>(D29/C29)</f>
        <v>0.4452157173252655</v>
      </c>
      <c r="F29" s="36">
        <f>+F25+F21+F12+F17+F8</f>
        <v>35472.131</v>
      </c>
      <c r="G29" s="56">
        <f t="shared" si="0"/>
        <v>1.0515005095780547</v>
      </c>
      <c r="H29" s="85">
        <f>+H25+H21+H12+H17+H8</f>
        <v>34340.848</v>
      </c>
      <c r="I29" s="90">
        <f>+I25+I21+I12+I17+I8</f>
        <v>0</v>
      </c>
      <c r="J29" s="89">
        <f t="shared" si="1"/>
        <v>34340.848</v>
      </c>
      <c r="K29" s="36">
        <f>+K25+K21+K12+K17+K8-2</f>
        <v>14393.556999999999</v>
      </c>
      <c r="L29" s="53">
        <f>(K29/H29)</f>
        <v>0.419138077195997</v>
      </c>
      <c r="M29" s="37">
        <f>+M25+M21+M12+M17+M8</f>
        <v>33340.848</v>
      </c>
      <c r="N29" s="11">
        <f>+M29/J29</f>
        <v>0.9708801599774123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</row>
    <row r="30" spans="2:85" ht="12.75">
      <c r="B30" s="7" t="s">
        <v>6</v>
      </c>
      <c r="C30" s="36">
        <f>+C26+C22+C13+C18+C9</f>
        <v>-118867.332</v>
      </c>
      <c r="D30" s="36">
        <f>+D26+D22+D13+D18+D9</f>
        <v>-55839.79371</v>
      </c>
      <c r="E30" s="54">
        <f>(D30/C30)</f>
        <v>0.46976568557961745</v>
      </c>
      <c r="F30" s="36">
        <f>+F26+F22+F13+F18+F9</f>
        <v>-119087.033</v>
      </c>
      <c r="G30" s="56">
        <f t="shared" si="0"/>
        <v>1.0018482874672412</v>
      </c>
      <c r="H30" s="85">
        <f>SUM(H26,H22,H18,H13,H9)</f>
        <v>-124790.79999999999</v>
      </c>
      <c r="I30" s="90">
        <f>SUM(I26,I22,I18,I13,I9)</f>
        <v>-787.0000000000001</v>
      </c>
      <c r="J30" s="89">
        <f t="shared" si="1"/>
        <v>-125577.79999999999</v>
      </c>
      <c r="K30" s="36">
        <f>+K26+K22+K13+K18+K9-1</f>
        <v>-57268.59220000001</v>
      </c>
      <c r="L30" s="53">
        <f>(K30/H30)</f>
        <v>0.45891678072422015</v>
      </c>
      <c r="M30" s="37">
        <f>+M26+M22+M13+M18+M9</f>
        <v>-125577.8</v>
      </c>
      <c r="N30" s="11">
        <f>+M30/J30</f>
        <v>1.0000000000000002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</row>
    <row r="31" spans="2:85" ht="13.5" thickBot="1">
      <c r="B31" s="52" t="s">
        <v>18</v>
      </c>
      <c r="C31" s="38">
        <f>SUM(C29:C30)</f>
        <v>-85132.559</v>
      </c>
      <c r="D31" s="39">
        <f>+D29+D30</f>
        <v>-40820.54255</v>
      </c>
      <c r="E31" s="12">
        <f>(D31/C31)</f>
        <v>0.4794938978634485</v>
      </c>
      <c r="F31" s="39">
        <f>SUM(F29:F30)</f>
        <v>-83614.902</v>
      </c>
      <c r="G31" s="58">
        <f t="shared" si="0"/>
        <v>0.982173013265113</v>
      </c>
      <c r="H31" s="86">
        <f>+H29+H30</f>
        <v>-90449.95199999999</v>
      </c>
      <c r="I31" s="91">
        <f>+I29+I30</f>
        <v>-787.0000000000001</v>
      </c>
      <c r="J31" s="39">
        <f t="shared" si="1"/>
        <v>-91236.95199999999</v>
      </c>
      <c r="K31" s="39">
        <f>+K29+K30</f>
        <v>-42875.035200000006</v>
      </c>
      <c r="L31" s="64">
        <f>(K31/H31)</f>
        <v>0.4740194356322048</v>
      </c>
      <c r="M31" s="40">
        <f>+M29+M30</f>
        <v>-92236.952</v>
      </c>
      <c r="N31" s="13">
        <f>+M31/J31</f>
        <v>1.0109604713669087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</row>
    <row r="32" spans="2:85" ht="12.75">
      <c r="B32" s="98"/>
      <c r="C32" s="98"/>
      <c r="D32" s="101"/>
      <c r="E32" s="21"/>
      <c r="F32" s="101"/>
      <c r="G32" s="102"/>
      <c r="H32" s="101"/>
      <c r="I32" s="101"/>
      <c r="J32" s="101"/>
      <c r="K32" s="101"/>
      <c r="L32" s="21"/>
      <c r="M32" s="8"/>
      <c r="N32" s="10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</row>
    <row r="33" spans="2:85" ht="12.75">
      <c r="B33" s="103"/>
      <c r="C33" s="103"/>
      <c r="D33" s="104"/>
      <c r="E33" s="105"/>
      <c r="F33" s="104"/>
      <c r="G33" s="106"/>
      <c r="H33" s="104"/>
      <c r="I33" s="104"/>
      <c r="J33" s="104"/>
      <c r="K33" s="104"/>
      <c r="L33" s="105"/>
      <c r="M33" s="107"/>
      <c r="N33" s="10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</row>
    <row r="34" spans="2:85" ht="12.75">
      <c r="B34" s="103"/>
      <c r="C34" s="103"/>
      <c r="D34" s="104"/>
      <c r="E34" s="105"/>
      <c r="F34" s="104"/>
      <c r="G34" s="106"/>
      <c r="H34" s="104"/>
      <c r="I34" s="104"/>
      <c r="J34" s="104"/>
      <c r="K34" s="104"/>
      <c r="L34" s="105"/>
      <c r="M34" s="107"/>
      <c r="N34" s="10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</row>
    <row r="35" spans="2:10" ht="12.75">
      <c r="B35" s="20"/>
      <c r="C35" s="20"/>
      <c r="H35" s="23"/>
      <c r="I35" s="23"/>
      <c r="J35" s="23"/>
    </row>
    <row r="36" spans="2:11" ht="12.75">
      <c r="B36" s="18"/>
      <c r="C36" s="18"/>
      <c r="K36" s="18"/>
    </row>
    <row r="37" spans="2:11" ht="12.75">
      <c r="B37" s="18"/>
      <c r="C37" s="18"/>
      <c r="K37" s="18"/>
    </row>
    <row r="41" spans="2:11" ht="12.75">
      <c r="B41" s="18"/>
      <c r="C41" s="18"/>
      <c r="K41" s="18"/>
    </row>
    <row r="47" spans="2:11" ht="12.75">
      <c r="B47" s="18"/>
      <c r="C47" s="18"/>
      <c r="K47" s="18"/>
    </row>
    <row r="51" spans="2:11" ht="12.75">
      <c r="B51" s="18"/>
      <c r="C51" s="18"/>
      <c r="K51" s="18"/>
    </row>
  </sheetData>
  <sheetProtection/>
  <printOptions/>
  <pageMargins left="0.1968503937007874" right="0.7874015748031497" top="0.3937007874015748" bottom="0.3937007874015748" header="0.5118110236220472" footer="0.5118110236220472"/>
  <pageSetup fitToHeight="1" fitToWidth="1" horizontalDpi="600" verticalDpi="600" orientation="landscape" paperSize="9" scale="99" r:id="rId1"/>
  <ignoredErrors>
    <ignoredError sqref="J31 L31 G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Annikki Kempainen</dc:creator>
  <cp:keywords/>
  <dc:description/>
  <cp:lastModifiedBy>Berner Susanne</cp:lastModifiedBy>
  <cp:lastPrinted>2019-08-29T11:47:04Z</cp:lastPrinted>
  <dcterms:created xsi:type="dcterms:W3CDTF">2000-11-13T07:03:32Z</dcterms:created>
  <dcterms:modified xsi:type="dcterms:W3CDTF">2020-08-31T16:59:01Z</dcterms:modified>
  <cp:category/>
  <cp:version/>
  <cp:contentType/>
  <cp:contentStatus/>
</cp:coreProperties>
</file>